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O:\Team RAW\01 Beheer\02 Projecten\N1308 K&amp;O Geb_Bekl_constr\TGWA 2021\TGWA 09 dd 27 okt 2021\"/>
    </mc:Choice>
  </mc:AlternateContent>
  <xr:revisionPtr revIDLastSave="0" documentId="13_ncr:1_{7C625E3C-2915-47EA-B3EB-B85FF39B4C73}" xr6:coauthVersionLast="46" xr6:coauthVersionMax="46" xr10:uidLastSave="{00000000-0000-0000-0000-000000000000}"/>
  <bookViews>
    <workbookView xWindow="-110" yWindow="-110" windowWidth="19420" windowHeight="10560" xr2:uid="{00000000-000D-0000-FFFF-FFFF00000000}"/>
  </bookViews>
  <sheets>
    <sheet name="VERSIEbeheer" sheetId="6" r:id="rId1"/>
    <sheet name="Disclaimer" sheetId="3" r:id="rId2"/>
    <sheet name="Ontwerp (proef 104)" sheetId="1" r:id="rId3"/>
    <sheet name="Analyse (proef 105)" sheetId="2" r:id="rId4"/>
    <sheet name="Toelichting" sheetId="5" r:id="rId5"/>
  </sheets>
  <definedNames>
    <definedName name="OLE_LINK1" localSheetId="4">Toelichting!$A$4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5" l="1"/>
  <c r="G2" i="2"/>
  <c r="E2" i="1"/>
  <c r="A2" i="3"/>
  <c r="K23" i="2"/>
  <c r="K25" i="2" s="1"/>
  <c r="L25" i="2" s="1"/>
  <c r="C31" i="2"/>
  <c r="D31" i="2" s="1"/>
  <c r="C30" i="2"/>
  <c r="C29" i="2"/>
  <c r="D29" i="2" s="1"/>
  <c r="C28" i="2"/>
  <c r="D28" i="2" s="1"/>
  <c r="C27" i="2"/>
  <c r="D27" i="2" s="1"/>
  <c r="C26" i="2"/>
  <c r="C25" i="2"/>
  <c r="D25" i="2" s="1"/>
  <c r="C24" i="2"/>
  <c r="D24" i="2" s="1"/>
  <c r="D16" i="2"/>
  <c r="H39" i="2" s="1"/>
  <c r="D15" i="2"/>
  <c r="H15" i="2" s="1"/>
  <c r="M38" i="2" s="1"/>
  <c r="D12" i="2"/>
  <c r="D17" i="2" s="1"/>
  <c r="H17" i="2" s="1"/>
  <c r="K10" i="1"/>
  <c r="K12" i="1" s="1"/>
  <c r="L12" i="1" s="1"/>
  <c r="H37" i="1"/>
  <c r="H36" i="1"/>
  <c r="H35" i="1"/>
  <c r="N13" i="1"/>
  <c r="N12" i="1"/>
  <c r="D23" i="1"/>
  <c r="C20" i="1"/>
  <c r="C19" i="1"/>
  <c r="C18" i="1"/>
  <c r="C17" i="1"/>
  <c r="C16" i="1"/>
  <c r="C15" i="1"/>
  <c r="C14" i="1"/>
  <c r="D13" i="1"/>
  <c r="C13" i="1"/>
  <c r="D12" i="1"/>
  <c r="C12" i="1"/>
  <c r="D11" i="1"/>
  <c r="C11" i="1"/>
  <c r="C22" i="1" l="1"/>
  <c r="H39" i="1"/>
  <c r="B39" i="1" s="1"/>
  <c r="D25" i="1"/>
  <c r="D14" i="1"/>
  <c r="D15" i="1"/>
  <c r="H16" i="2"/>
  <c r="N25" i="2"/>
  <c r="D26" i="2"/>
  <c r="D30" i="2"/>
  <c r="H40" i="2"/>
  <c r="D18" i="2"/>
  <c r="H18" i="2" l="1"/>
  <c r="H41" i="2"/>
  <c r="H43" i="2" s="1"/>
  <c r="F29" i="2"/>
  <c r="H29" i="2" s="1"/>
  <c r="I29" i="2" s="1"/>
  <c r="D16" i="1"/>
  <c r="M39" i="2" l="1"/>
  <c r="T15" i="2"/>
  <c r="T16" i="2"/>
  <c r="M47" i="2" l="1"/>
  <c r="M46" i="2"/>
  <c r="M48" i="2"/>
  <c r="G31" i="2"/>
  <c r="F31" i="2"/>
  <c r="F30" i="2"/>
  <c r="G28" i="2"/>
  <c r="F28" i="2"/>
  <c r="F27" i="2"/>
  <c r="H27" i="2" s="1"/>
  <c r="G26" i="2"/>
  <c r="F26" i="2"/>
  <c r="G25" i="2"/>
  <c r="F25" i="2"/>
  <c r="K26" i="2"/>
  <c r="K27" i="2" l="1"/>
  <c r="L26" i="2"/>
  <c r="N26" i="2" s="1"/>
  <c r="H28" i="2"/>
  <c r="I28" i="2" s="1"/>
  <c r="H25" i="2"/>
  <c r="I25" i="2" s="1"/>
  <c r="H31" i="2"/>
  <c r="I31" i="2" s="1"/>
  <c r="H30" i="2"/>
  <c r="I30" i="2" s="1"/>
  <c r="H26" i="2"/>
  <c r="I27" i="2"/>
  <c r="K28" i="2" l="1"/>
  <c r="L27" i="2"/>
  <c r="N27" i="2" s="1"/>
  <c r="I26" i="2"/>
  <c r="K29" i="2" l="1"/>
  <c r="L28" i="2"/>
  <c r="N28" i="2" s="1"/>
  <c r="G16" i="1"/>
  <c r="F16" i="1"/>
  <c r="G15" i="1"/>
  <c r="F15" i="1"/>
  <c r="F14" i="1"/>
  <c r="G13" i="1"/>
  <c r="F13" i="1"/>
  <c r="G12" i="1"/>
  <c r="F12" i="1"/>
  <c r="L29" i="2" l="1"/>
  <c r="N29" i="2" s="1"/>
  <c r="K30" i="2"/>
  <c r="H12" i="1"/>
  <c r="I12" i="1" s="1"/>
  <c r="K13" i="1"/>
  <c r="L13" i="1" s="1"/>
  <c r="K16" i="1"/>
  <c r="K15" i="1"/>
  <c r="K14" i="1"/>
  <c r="H15" i="1"/>
  <c r="I15" i="1" s="1"/>
  <c r="H14" i="1"/>
  <c r="I14" i="1" s="1"/>
  <c r="H16" i="1"/>
  <c r="I16" i="1" s="1"/>
  <c r="H13" i="1"/>
  <c r="I13" i="1" s="1"/>
  <c r="N15" i="1" l="1"/>
  <c r="L15" i="1"/>
  <c r="N14" i="1"/>
  <c r="L14" i="1"/>
  <c r="N16" i="1"/>
  <c r="L16" i="1"/>
  <c r="N24" i="1"/>
  <c r="M35" i="1"/>
  <c r="K31" i="2"/>
  <c r="L31" i="2" s="1"/>
  <c r="N31" i="2" s="1"/>
  <c r="N35" i="2" s="1"/>
  <c r="M43" i="2" s="1"/>
  <c r="L30" i="2"/>
  <c r="N30" i="2" s="1"/>
  <c r="M39" i="1" l="1"/>
  <c r="M38" i="1"/>
</calcChain>
</file>

<file path=xl/sharedStrings.xml><?xml version="1.0" encoding="utf-8"?>
<sst xmlns="http://schemas.openxmlformats.org/spreadsheetml/2006/main" count="329" uniqueCount="194">
  <si>
    <t>d-min</t>
  </si>
  <si>
    <t>d-max</t>
  </si>
  <si>
    <t>mm</t>
  </si>
  <si>
    <t>gr</t>
  </si>
  <si>
    <t>cm2/kg</t>
  </si>
  <si>
    <t>cm2</t>
  </si>
  <si>
    <t>%</t>
  </si>
  <si>
    <t>Bitumen</t>
  </si>
  <si>
    <t>--------------</t>
  </si>
  <si>
    <t>Pa.S</t>
  </si>
  <si>
    <t>cm3/kg-st</t>
  </si>
  <si>
    <t>cm3/gr</t>
  </si>
  <si>
    <t>OPEN STEENASFALT</t>
  </si>
  <si>
    <t>ONTWERP-SAMENSTELLING</t>
  </si>
  <si>
    <t>Zeef</t>
  </si>
  <si>
    <t>OP</t>
  </si>
  <si>
    <t>zeefrest</t>
  </si>
  <si>
    <t>Fractie</t>
  </si>
  <si>
    <t>Gewicht monster</t>
  </si>
  <si>
    <t>Invullen</t>
  </si>
  <si>
    <t>% &gt;8mm</t>
  </si>
  <si>
    <t>&gt;97%</t>
  </si>
  <si>
    <t>U-cijfer</t>
  </si>
  <si>
    <t>Details toepassen formule van ZUNKER</t>
  </si>
  <si>
    <t>specifiek</t>
  </si>
  <si>
    <t>Oppervlak</t>
  </si>
  <si>
    <t>d-sp.</t>
  </si>
  <si>
    <t>Oppervlak van de Steenslag</t>
  </si>
  <si>
    <t>Totaal oppervlak korrel &gt;8mm</t>
  </si>
  <si>
    <t>Zand</t>
  </si>
  <si>
    <t>Vulstof</t>
  </si>
  <si>
    <t>Hellingproef</t>
  </si>
  <si>
    <t>seconden</t>
  </si>
  <si>
    <r>
      <t>Viscositeit @ 140</t>
    </r>
    <r>
      <rPr>
        <sz val="11"/>
        <color theme="1"/>
        <rFont val="Calibri"/>
        <family val="2"/>
      </rPr>
      <t>˚</t>
    </r>
    <r>
      <rPr>
        <sz val="11"/>
        <color theme="1"/>
        <rFont val="Calibri"/>
        <family val="2"/>
        <scheme val="minor"/>
      </rPr>
      <t>C</t>
    </r>
  </si>
  <si>
    <t>SD-factor</t>
  </si>
  <si>
    <t>Steenslag</t>
  </si>
  <si>
    <t>Mastiek</t>
  </si>
  <si>
    <t>kg/ltr</t>
  </si>
  <si>
    <t>Specifiek Volume Asfaltmastiek</t>
  </si>
  <si>
    <t>Totaal</t>
  </si>
  <si>
    <t>Steenslag omhullen met Asfaltmastiek</t>
  </si>
  <si>
    <t xml:space="preserve">Volume Mastiek </t>
  </si>
  <si>
    <t>Open Steenasfalt mengsamenstelling</t>
  </si>
  <si>
    <t>Asfaltmastiek</t>
  </si>
  <si>
    <t>Gewicht moster</t>
  </si>
  <si>
    <t>Proef 11.3</t>
  </si>
  <si>
    <t>Proef 104</t>
  </si>
  <si>
    <t>Ontwerp van open steenasfalt</t>
  </si>
  <si>
    <t>Proef 58</t>
  </si>
  <si>
    <t>Asfaltmastiek 1 Vooronderzoek</t>
  </si>
  <si>
    <t>Proef 59</t>
  </si>
  <si>
    <t xml:space="preserve">Controle: Geschiktheid Asfaltmastiek </t>
  </si>
  <si>
    <t>Viscositeit</t>
  </si>
  <si>
    <t>GEEN cellulose vezels</t>
  </si>
  <si>
    <t>TOEVOEGEN cellulose vezels</t>
  </si>
  <si>
    <t>Resultaat verhouding in Open Steenasfalt</t>
  </si>
  <si>
    <t>ANALYSE-SAMENSTELLING</t>
  </si>
  <si>
    <t>Project</t>
  </si>
  <si>
    <t>Contractnummer</t>
  </si>
  <si>
    <t>Monsternummer</t>
  </si>
  <si>
    <t>Datum</t>
  </si>
  <si>
    <t>Herkomst</t>
  </si>
  <si>
    <t>Temperatuur</t>
  </si>
  <si>
    <t>˚C</t>
  </si>
  <si>
    <t>Testmethode</t>
  </si>
  <si>
    <t>Laborant</t>
  </si>
  <si>
    <t>Massa</t>
  </si>
  <si>
    <t>Monster</t>
  </si>
  <si>
    <t>Beker - Voor</t>
  </si>
  <si>
    <t>Beker - Na</t>
  </si>
  <si>
    <t xml:space="preserve">Steenslag </t>
  </si>
  <si>
    <t xml:space="preserve">Zand </t>
  </si>
  <si>
    <t>Resultaat</t>
  </si>
  <si>
    <t>Ontwerp</t>
  </si>
  <si>
    <t>Zeefanalyse</t>
  </si>
  <si>
    <r>
      <t>Totaal oppervlak korrel</t>
    </r>
    <r>
      <rPr>
        <b/>
        <sz val="11"/>
        <color theme="1"/>
        <rFont val="Calibri"/>
        <family val="2"/>
        <scheme val="minor"/>
      </rPr>
      <t xml:space="preserve"> &gt;2mm</t>
    </r>
  </si>
  <si>
    <t>Volume Asfaltmastiek</t>
  </si>
  <si>
    <t>Asfaltmastiek cm3</t>
  </si>
  <si>
    <t>Open Steenasfalt samenstelling</t>
  </si>
  <si>
    <t xml:space="preserve">Open Steenasfalt omhullingsdikte </t>
  </si>
  <si>
    <t xml:space="preserve">Asfaltmastiek met grof zand </t>
  </si>
  <si>
    <t>Zeef 2,8mm inzetten</t>
  </si>
  <si>
    <t>Asfaltmastiek met grof zand</t>
  </si>
  <si>
    <t xml:space="preserve">Resultaat </t>
  </si>
  <si>
    <t>Open Steenasfalt omhullingsdikte</t>
  </si>
  <si>
    <r>
      <rPr>
        <u/>
        <sz val="11"/>
        <color theme="4" tint="-0.249977111117893"/>
        <rFont val="Calibri"/>
        <family val="2"/>
        <scheme val="minor"/>
      </rPr>
      <t xml:space="preserve">Samenstelling </t>
    </r>
    <r>
      <rPr>
        <b/>
        <u/>
        <sz val="11"/>
        <color theme="4" tint="-0.249977111117893"/>
        <rFont val="Calibri"/>
        <family val="2"/>
        <scheme val="minor"/>
      </rPr>
      <t>Asfaltmastiek Invullen</t>
    </r>
  </si>
  <si>
    <t xml:space="preserve">Voor een betrouwbare en nauwkeurige uitvoering van proef 11.3 </t>
  </si>
  <si>
    <t>Voor toepassing in OSA</t>
  </si>
  <si>
    <t>percentage  &gt; 8 mm</t>
  </si>
  <si>
    <t>Totaal op zeef 8,0 mm</t>
  </si>
  <si>
    <t>zorg dat gewicht monster van de steenslag minimaal 100gr x maximale korrelafmeteing.</t>
  </si>
  <si>
    <t xml:space="preserve">In het onderdeel "Korrelverdeling Steenslag" is ter controle voor de kwaliteit van de </t>
  </si>
  <si>
    <t xml:space="preserve">Bepalen van de korrelverdeling - droge nazeving - van de toe te passen </t>
  </si>
  <si>
    <t xml:space="preserve">steenslag </t>
  </si>
  <si>
    <t>Hierdoor is de waterdoorlatendheid gegarandeerd (gap grading) en wodt normaliter ook voldaan</t>
  </si>
  <si>
    <t>toe te passen steenslag de eis opgenomen voor het deel &gt; 8mm (min 97 %). Overigens geen RAW-eis.</t>
  </si>
  <si>
    <t>aan het max gehalte stof. Teveel aan stof kan leiden tot geringere weerstand tegen stripping</t>
  </si>
  <si>
    <t>-------</t>
  </si>
  <si>
    <t>Hellingproef (proef 59)</t>
  </si>
  <si>
    <r>
      <t xml:space="preserve">Samenstelling </t>
    </r>
    <r>
      <rPr>
        <b/>
        <u/>
        <sz val="11"/>
        <color theme="4" tint="-0.249977111117893"/>
        <rFont val="Calibri"/>
        <family val="2"/>
        <scheme val="minor"/>
      </rPr>
      <t>Asfaltmastiek Invullen (proef 58)</t>
    </r>
  </si>
  <si>
    <t>Gewenste omhullingsdikte</t>
  </si>
  <si>
    <t>Toelichting</t>
  </si>
  <si>
    <t xml:space="preserve">Indien van toepassing methode "Kerkhoven": Gewenst 40Pa.s </t>
  </si>
  <si>
    <t xml:space="preserve">(proef 104) </t>
  </si>
  <si>
    <t>Asfaltmastiek samenstelling</t>
  </si>
  <si>
    <t>Laboratorium</t>
  </si>
  <si>
    <t>Proef 65.2 uit Standaard RAW-bepalingen 2020</t>
  </si>
  <si>
    <t>Asfaltmolen, Transport of Verwerking</t>
  </si>
  <si>
    <t>Projectgegevens</t>
  </si>
  <si>
    <t>Resultaat Asfaltmastiek samenstelling</t>
  </si>
  <si>
    <t>B11</t>
  </si>
  <si>
    <t>B12</t>
  </si>
  <si>
    <t>B13</t>
  </si>
  <si>
    <t xml:space="preserve">Bij "Herkomst" aangeven waar het momster is genomen: </t>
  </si>
  <si>
    <t>B14</t>
  </si>
  <si>
    <t>B15</t>
  </si>
  <si>
    <t>B16</t>
  </si>
  <si>
    <t>B17</t>
  </si>
  <si>
    <t>B18</t>
  </si>
  <si>
    <t>B19</t>
  </si>
  <si>
    <t>B20</t>
  </si>
  <si>
    <t>B21</t>
  </si>
  <si>
    <r>
      <t xml:space="preserve">In kolom B vanaf </t>
    </r>
    <r>
      <rPr>
        <sz val="11"/>
        <color rgb="FFFF0000"/>
        <rFont val="Calibri"/>
        <family val="2"/>
        <scheme val="minor"/>
      </rPr>
      <t>B11 t/m B21</t>
    </r>
    <r>
      <rPr>
        <sz val="11"/>
        <color theme="4" tint="-0.249977111117893"/>
        <rFont val="Calibri"/>
        <family val="2"/>
        <scheme val="minor"/>
      </rPr>
      <t xml:space="preserve"> wordt het resultaat van de proef 11.3 ingevuld.</t>
    </r>
  </si>
  <si>
    <t>H27</t>
  </si>
  <si>
    <t>H28</t>
  </si>
  <si>
    <t>H29</t>
  </si>
  <si>
    <t>B34</t>
  </si>
  <si>
    <t>B35</t>
  </si>
  <si>
    <t>B36</t>
  </si>
  <si>
    <t>B37</t>
  </si>
  <si>
    <t xml:space="preserve"> het geextraheerde roeslagmatreiaal</t>
  </si>
  <si>
    <t xml:space="preserve">Resultaat van de zeefproef op </t>
  </si>
  <si>
    <t>Soort</t>
  </si>
  <si>
    <t>Vereiste dikte</t>
  </si>
  <si>
    <t>(Invullen)</t>
  </si>
  <si>
    <t>Disclaimer</t>
  </si>
  <si>
    <t>De opstellers van deze spreadsheet hebben de hierin opgenomen gegevens zorgvuldig verzameld en verwerkt naar de laatste stand van wetenschap en techniek.</t>
  </si>
  <si>
    <t>Desondanks kunnen er onjuistheden of onvolkomenheden in de spreadsheet voorkomen.</t>
  </si>
  <si>
    <t xml:space="preserve">CROW en STOWA sluiten, mede ten behoeve van de opstellers van de spreadsheet, iedere aansprakelijkheid uit voor schade die mocht voortvloeien uit het gebruik van de spreadsheet. </t>
  </si>
  <si>
    <t>De spreadsheet mag worden gedownload, vermenigvuldigd en gebruikt zonder voorafgaande toestemming van CROW.</t>
  </si>
  <si>
    <t xml:space="preserve">De spreadsheet bevat een aantal formules waarmee, zodra getallen zijn ingevoerd, automatisch de benodigde berekeningen worden uitgevoerd. Omdat de cellen waarin de input moet worden ingevoerd in eerste instantie nog 'leeg' zijn, kan het zijn dat een formule 'denkt' dat er door 'nul' moet worden gedeeld. In dat geval verschijnt er een 'foutmelding' of staat een cel vol met hekjes ('########'). Trek daar niks van aan. </t>
  </si>
  <si>
    <t>Dat 'probleem' verdwijnt namelijk zodra in de cel waaruit de formule de deler haalt, een concrete waarde (niet zijnde 'nul') is ingevoerd. Zodra de werkelijke getallen er staan, komt dit dus goed.</t>
  </si>
  <si>
    <t>De spreadsheet is echter NIET beveiligd. De gebruiker is zelf verantwoordelijk voor de juistheid van het gebruik ervan.</t>
  </si>
  <si>
    <t xml:space="preserve">Ontwerp open steenasfalt (proef 104) </t>
  </si>
  <si>
    <t xml:space="preserve">Project: </t>
  </si>
  <si>
    <t>&lt; hier de naam/aanduiding van het project invullen&gt;</t>
  </si>
  <si>
    <t>Controle van de omhullingsdikte van open steenasfalt (proef 105)</t>
  </si>
  <si>
    <t>Project:</t>
  </si>
  <si>
    <r>
      <rPr>
        <sz val="11"/>
        <color rgb="FF00B0F0"/>
        <rFont val="Calibri"/>
        <family val="2"/>
        <scheme val="minor"/>
      </rPr>
      <t>Blauw</t>
    </r>
    <r>
      <rPr>
        <sz val="11"/>
        <rFont val="Calibri"/>
        <family val="2"/>
        <scheme val="minor"/>
      </rPr>
      <t xml:space="preserve"> is invoer gegevens en resultaat proef (door gebruiker)</t>
    </r>
  </si>
  <si>
    <r>
      <rPr>
        <sz val="11"/>
        <color indexed="10"/>
        <rFont val="Calibri"/>
        <family val="2"/>
        <scheme val="minor"/>
      </rPr>
      <t>Rood</t>
    </r>
    <r>
      <rPr>
        <sz val="11"/>
        <rFont val="Calibri"/>
        <family val="2"/>
        <scheme val="minor"/>
      </rPr>
      <t xml:space="preserve"> zijn eindresultaten van de berekeningen </t>
    </r>
  </si>
  <si>
    <r>
      <rPr>
        <sz val="11"/>
        <color rgb="FF00B0F0"/>
        <rFont val="Calibri"/>
        <family val="2"/>
        <scheme val="minor"/>
      </rPr>
      <t>Blauw</t>
    </r>
    <r>
      <rPr>
        <sz val="11"/>
        <rFont val="Calibri"/>
        <family val="2"/>
        <scheme val="minor"/>
      </rPr>
      <t xml:space="preserve"> is invoer resultaat proef (door de gebruiker)</t>
    </r>
  </si>
  <si>
    <t>Korrelverdeling Steenslag</t>
  </si>
  <si>
    <r>
      <t xml:space="preserve">Specifieke </t>
    </r>
    <r>
      <rPr>
        <b/>
        <u/>
        <sz val="11"/>
        <color theme="4" tint="-0.249977111117893"/>
        <rFont val="Calibri"/>
        <family val="2"/>
        <scheme val="minor"/>
      </rPr>
      <t>Dichtheid,</t>
    </r>
    <r>
      <rPr>
        <u/>
        <sz val="11"/>
        <color theme="4" tint="-0.249977111117893"/>
        <rFont val="Calibri"/>
        <family val="2"/>
        <scheme val="minor"/>
      </rPr>
      <t xml:space="preserve"> Details </t>
    </r>
    <r>
      <rPr>
        <b/>
        <u/>
        <sz val="11"/>
        <color theme="4" tint="-0.249977111117893"/>
        <rFont val="Calibri"/>
        <family val="2"/>
        <scheme val="minor"/>
      </rPr>
      <t>Invullen</t>
    </r>
  </si>
  <si>
    <r>
      <t xml:space="preserve">Specifieke </t>
    </r>
    <r>
      <rPr>
        <b/>
        <u/>
        <sz val="11"/>
        <color rgb="FF00B0F0"/>
        <rFont val="Calibri"/>
        <family val="2"/>
        <scheme val="minor"/>
      </rPr>
      <t>Dichtheid</t>
    </r>
    <r>
      <rPr>
        <u/>
        <sz val="11"/>
        <color rgb="FF00B0F0"/>
        <rFont val="Calibri"/>
        <family val="2"/>
        <scheme val="minor"/>
      </rPr>
      <t>, Details</t>
    </r>
    <r>
      <rPr>
        <b/>
        <u/>
        <sz val="11"/>
        <color rgb="FF00B0F0"/>
        <rFont val="Calibri"/>
        <family val="2"/>
        <scheme val="minor"/>
      </rPr>
      <t xml:space="preserve"> Invullen</t>
    </r>
  </si>
  <si>
    <r>
      <rPr>
        <b/>
        <sz val="11"/>
        <color theme="1"/>
        <rFont val="Calibri"/>
        <family val="2"/>
        <scheme val="minor"/>
      </rPr>
      <t xml:space="preserve">2,8 </t>
    </r>
    <r>
      <rPr>
        <sz val="11"/>
        <color theme="1"/>
        <rFont val="Calibri"/>
        <family val="2"/>
        <scheme val="minor"/>
      </rPr>
      <t>mm invullen</t>
    </r>
  </si>
  <si>
    <r>
      <t>&gt; 2 mm</t>
    </r>
    <r>
      <rPr>
        <b/>
        <sz val="11"/>
        <color theme="1"/>
        <rFont val="Calibri"/>
        <family val="2"/>
        <scheme val="minor"/>
      </rPr>
      <t>!</t>
    </r>
  </si>
  <si>
    <r>
      <t>&lt; 2 mm</t>
    </r>
    <r>
      <rPr>
        <b/>
        <sz val="11"/>
        <color theme="1"/>
        <rFont val="Calibri"/>
        <family val="2"/>
        <scheme val="minor"/>
      </rPr>
      <t>!</t>
    </r>
  </si>
  <si>
    <r>
      <t xml:space="preserve">&lt; 63 </t>
    </r>
    <r>
      <rPr>
        <sz val="11"/>
        <color theme="1"/>
        <rFont val="Calibri"/>
        <family val="2"/>
      </rPr>
      <t>µm</t>
    </r>
  </si>
  <si>
    <t>Versiebeheer</t>
  </si>
  <si>
    <t>18 oktober 2021</t>
  </si>
  <si>
    <t>De link (QR-code) in de proeven 104 en 105 verwijst ook naar de spreadsheet.</t>
  </si>
  <si>
    <t>De spreadsheet zelf is inhoudelijk ongewijzigd t.o.v. 9 juli 2021.</t>
  </si>
  <si>
    <t>Niettemin is de versie van 9 juli 2021 hiermee geheel vervallen.</t>
  </si>
  <si>
    <t>&lt;&lt;&lt;</t>
  </si>
  <si>
    <t>Op deze datum is de spreadsheet 'voor de eerste keer' gepubliceerd op RAW.nl.</t>
  </si>
  <si>
    <t>Zie ook de begeleidende tekst op RAW.nl.</t>
  </si>
  <si>
    <t>Aan het werkblad 'Toelichting' is een iets uitgebreidere 'Gebruiksaanwijzing' toegevoegd.</t>
  </si>
  <si>
    <r>
      <t>9 juli 2021</t>
    </r>
    <r>
      <rPr>
        <i/>
        <sz val="11"/>
        <color theme="1"/>
        <rFont val="Calibri"/>
        <family val="2"/>
        <scheme val="minor"/>
      </rPr>
      <t xml:space="preserve"> (VERVALLEN)</t>
    </r>
  </si>
  <si>
    <t>&lt;&lt;&lt; lees ook de Disclaimer!  In desbetr. werkblad &gt;&gt;&gt;</t>
  </si>
  <si>
    <t>actuele versie 18-10-2021</t>
  </si>
  <si>
    <t>Algemeen</t>
  </si>
  <si>
    <t>De OSA-spreadsheet</t>
  </si>
  <si>
    <t>Beide werkbladen in het voorliggende OSA-spreadsheet zijn oorspronkelijk ontwikkeld door Hesselberg Hydro, die daarbij gebruik heeft gemaakt van de jarenlange praktijkervaring bij diverse werken in binnen- en buitenland met OSA. Uitgangspunten bij het volumetrisch ontwerp zijn een correct ontworpen asfaltmastiek en een verlangde omhullingsdikte van de geselecteerde steengradering.</t>
  </si>
  <si>
    <t>Achtergrond</t>
  </si>
  <si>
    <t>Het mengsel voor asfaltmastiek wordt ontworpen volgens de vooronderzoekprocedure voor Asfaltmastiek, proef 58 beschreven in de Standaard RAW Bepalingen.</t>
  </si>
  <si>
    <t>Werking van het spreadsheet</t>
  </si>
  <si>
    <t xml:space="preserve">Bij het volumetrisch ontwerp (werkblad 1 / proef 104) berekent het spreadsheet het specifiek oppervlak van de steenfractie (materiaal groter dan 8,0 mm) van het ingevoerde steenmonster. Op basis van dit specifiek oppervlak en de ingevoerde vereiste omhullingsdikte wordt de benodigde hoeveelheid asfaltmastiek berekend. Hieruit worden vervolgens de verhouding mastiek/steen, de gradering en samenstelling van het OSA berekend. </t>
  </si>
  <si>
    <t>Waarschuwing (Disclaimer; zie ook desbetreffend ‘werkblad’)</t>
  </si>
  <si>
    <t>Het spreadsheet is niet beveiligd en geeft geen waarschuwingen bij foutieve invoer. Het gebruik van het spreadsheet is voor eigen risico.</t>
  </si>
  <si>
    <t>Literatuur</t>
  </si>
  <si>
    <t>[1] State of the art asfaltdijkbekledingen (STOWA, Amersfoort, 2010).</t>
  </si>
  <si>
    <t>Bij het volumetrisch ontwerp van open steenasfalt (OSA) wordt bepaald in welke verhouding steen t.o.v. mastiek moet worden verwerkt in het OSA, uitgaande van de vereiste omhullingsdikte van de steen met mastiek. Bij de controle wordt voor een monster OSA uit het werk berekend welke omhullingsdikte van de steen met asfaltmastiek is gerealiseerd.</t>
  </si>
  <si>
    <t>Voor zowel het volumetrisch ontwerp (proef 104) als voor de controle van open steenasfalt (proef 105) is deze ‘OSA-spreadsheet’ opgesteld.</t>
  </si>
  <si>
    <t>Ontwerp en analyse zijn tevens opgenomen in het hoofdstuk Proeven van de Standaard RAW Bepalingen 2020 met resp. de nummers 104 en 105. In de proeven is een link opgenomen naar het spreadsheet, die nu op RAW.nl staat.</t>
  </si>
  <si>
    <t xml:space="preserve">OSA is een ‘gap-graded’ mengsel dat bestaat uit steen (materiaal &gt; 8,0 mm) en asfaltmastiek. Asfaltmastiek bestaat uit zand, vulstof en bitumen, e.e.a. conform Standaard RAW Bepalingen 2020 art. 52.56.08. De dikte van de omhulling van de steen met asfaltmastiek bepaalt de duurzaamheid van het OSA. Gebleken is dat bij een theoretische omhullingsdikte kleiner dan 1,0 mm de duurzaamheid onvoldoende is, met als gevolg voortijdige schade. Voor voldoende duurzaamheid wordt bij de toepassing van OSA op een waterkering daarom gestreefd naar een omhullingsdikte van minimaal 1,0 mm. (In het geval van toepassing van vezels in de asfaltmastiek wordt uitgegaan van minimaal 1,1 mm.) </t>
  </si>
  <si>
    <t>De blauwe cellen zijn invoercellen. De lila en rode cellen leveren de (tussen-)resultaten en bevatten formules (en mogen dus niet worden gewijzigd).</t>
  </si>
  <si>
    <t>Voor de controle van de omhullingsdikte (werkblad 2 / proef 105) moeten op het werk monsters van het OSA-mengsel worden genomen. Met het spreadsheet kan het specifiek oppervlak van de fractie steen (&gt; 8,0 mm) van de monsters dan worden berekend, alsmede de hoeveelheid asfaltmastiek (totaal van het materiaal kleiner dan 2 mm en bitumen). Op basis dáárvan wordt dan de omhullingdikte bepaald.</t>
  </si>
  <si>
    <t>N.B. De controle kan niet met boorkernen worden uitgevoerd, omdat door het boren de oorspronkelijke gradering van de steen wordt verstoord, waardoor de berekening van het specifiek oppervlak geen correct resultaat oplevert.</t>
  </si>
  <si>
    <t>Het spreadsheet gaat er wèl van uit dat al het materiaal kleiner dan 8,0 mm uit de steenslag is verwijderd, én dat in het asfaltmastiek geen materiaal groter dan 2 mm is verwerkt. Als dit niet zo is worden de resultaten minder nauwkeurig en zal de omhullingsdikte bij de controle niet overeenstemmen met het ontwerp.</t>
  </si>
  <si>
    <t>N.B.</t>
  </si>
  <si>
    <t>In ieder geval is het niet nodig (noch wenselijk) om hiervoor de formules aan te passen; alle berekeningen lopen zoals bedoeld zodra alle waarden op de verschillende 'Blauwe' plaatsen goed zijn ingevoerd.</t>
  </si>
  <si>
    <t>Toelichting / Gebruiksaanwijzing</t>
  </si>
  <si>
    <t>Het volumetrisch ontwerp is oorspronkelijk opgenomen in het ‘STOWA- spreadsheet’ “R-OSAcoating_
Protecte-3.xls” wat hoort bij het STOWA-rapport “State of the art asfaltdijkbekledingen” [1]. Bij de herziening van de Standaard RAW bepalingen 2020, en dan met name het deelhoofdstuk 52.5 Kust- en oeverwerken – Gebonden bekledingsconstructies, is o.a. ook het ‘STOWA-spreadsheet’ opnieuw tegen het licht gehouden. Als resultaat daarvan is het spreadsheet verbeterd en weer teruggebracht naar de oorspronkelijke staat, waarbij de steenfractie zowel bij het ontwerp als bij de controle (voor de Nederlandse situatie) gedefinieerd is als de hoeveelheid mineraalaggregaat groter dan 8,0 mm. Dit heeft geresulteerd in enkele aanpassingen van de formules. En beide berekenmethodes staan nu in één Excel, namelijk het voorliggende bestand.</t>
  </si>
  <si>
    <t>&lt;&lt;&lt; einde toelichting &gt;&gt;&gt;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</si>
</sst>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1"/>
      <color theme="1"/>
      <name val="Calibri"/>
      <family val="2"/>
      <scheme val="minor"/>
    </font>
    <font>
      <sz val="11"/>
      <color theme="1"/>
      <name val="Calibri"/>
      <family val="2"/>
    </font>
    <font>
      <u/>
      <sz val="11"/>
      <color theme="1"/>
      <name val="Calibri"/>
      <family val="2"/>
      <scheme val="minor"/>
    </font>
    <font>
      <sz val="11"/>
      <color rgb="FFFF0000"/>
      <name val="Calibri"/>
      <family val="2"/>
      <scheme val="minor"/>
    </font>
    <font>
      <b/>
      <sz val="11"/>
      <color theme="4" tint="-0.249977111117893"/>
      <name val="Calibri"/>
      <family val="2"/>
      <scheme val="minor"/>
    </font>
    <font>
      <sz val="11"/>
      <color theme="4" tint="-0.249977111117893"/>
      <name val="Calibri"/>
      <family val="2"/>
      <scheme val="minor"/>
    </font>
    <font>
      <u/>
      <sz val="11"/>
      <color theme="4" tint="-0.249977111117893"/>
      <name val="Calibri"/>
      <family val="2"/>
      <scheme val="minor"/>
    </font>
    <font>
      <b/>
      <u/>
      <sz val="11"/>
      <color theme="4" tint="-0.249977111117893"/>
      <name val="Calibri"/>
      <family val="2"/>
      <scheme val="minor"/>
    </font>
    <font>
      <sz val="11"/>
      <color rgb="FF00B0F0"/>
      <name val="Calibri"/>
      <family val="2"/>
      <scheme val="minor"/>
    </font>
    <font>
      <b/>
      <sz val="11"/>
      <color rgb="FF00B0F0"/>
      <name val="Calibri"/>
      <family val="2"/>
      <scheme val="minor"/>
    </font>
    <font>
      <u/>
      <sz val="10"/>
      <color rgb="FF00B0F0"/>
      <name val="Arial"/>
      <family val="2"/>
    </font>
    <font>
      <u/>
      <sz val="11"/>
      <color rgb="FFFF0000"/>
      <name val="Calibri"/>
      <family val="2"/>
      <scheme val="minor"/>
    </font>
    <font>
      <sz val="11"/>
      <name val="Calibri"/>
      <family val="2"/>
      <scheme val="minor"/>
    </font>
    <font>
      <i/>
      <u/>
      <sz val="11"/>
      <color theme="1"/>
      <name val="Calibri"/>
      <family val="2"/>
      <scheme val="minor"/>
    </font>
    <font>
      <b/>
      <sz val="12"/>
      <color theme="1"/>
      <name val="Calibri"/>
      <family val="2"/>
      <scheme val="minor"/>
    </font>
    <font>
      <b/>
      <sz val="11"/>
      <name val="Calibri"/>
      <family val="2"/>
      <scheme val="minor"/>
    </font>
    <font>
      <b/>
      <sz val="12"/>
      <name val="Calibri"/>
      <family val="2"/>
      <scheme val="minor"/>
    </font>
    <font>
      <sz val="11"/>
      <color indexed="39"/>
      <name val="Calibri"/>
      <family val="2"/>
      <scheme val="minor"/>
    </font>
    <font>
      <sz val="11"/>
      <color indexed="10"/>
      <name val="Calibri"/>
      <family val="2"/>
      <scheme val="minor"/>
    </font>
    <font>
      <i/>
      <sz val="9"/>
      <color theme="1"/>
      <name val="Calibri"/>
      <family val="2"/>
      <scheme val="minor"/>
    </font>
    <font>
      <u/>
      <sz val="11"/>
      <name val="Calibri"/>
      <family val="2"/>
      <scheme val="minor"/>
    </font>
    <font>
      <u/>
      <sz val="11"/>
      <color rgb="FF00B0F0"/>
      <name val="Calibri"/>
      <family val="2"/>
      <scheme val="minor"/>
    </font>
    <font>
      <b/>
      <u/>
      <sz val="11"/>
      <color rgb="FF00B0F0"/>
      <name val="Calibri"/>
      <family val="2"/>
      <scheme val="minor"/>
    </font>
    <font>
      <i/>
      <sz val="11"/>
      <color theme="1"/>
      <name val="Calibri"/>
      <family val="2"/>
      <scheme val="minor"/>
    </font>
    <font>
      <b/>
      <i/>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7">
    <xf numFmtId="0" fontId="0" fillId="0" borderId="0" xfId="0"/>
    <xf numFmtId="0" fontId="0" fillId="0" borderId="2" xfId="0" applyBorder="1"/>
    <xf numFmtId="0" fontId="0" fillId="0" borderId="3" xfId="0" applyBorder="1"/>
    <xf numFmtId="0" fontId="0" fillId="0" borderId="0" xfId="0" applyBorder="1" applyAlignment="1">
      <alignment horizontal="right"/>
    </xf>
    <xf numFmtId="0" fontId="0" fillId="0" borderId="5" xfId="0" applyBorder="1" applyAlignment="1">
      <alignment horizontal="right"/>
    </xf>
    <xf numFmtId="0" fontId="0" fillId="0" borderId="4" xfId="0" applyBorder="1" applyAlignment="1">
      <alignment horizontal="right"/>
    </xf>
    <xf numFmtId="0" fontId="0" fillId="0" borderId="0" xfId="0" applyBorder="1"/>
    <xf numFmtId="0" fontId="0" fillId="0" borderId="5" xfId="0" applyBorder="1"/>
    <xf numFmtId="0" fontId="0" fillId="0" borderId="4" xfId="0" applyBorder="1"/>
    <xf numFmtId="164" fontId="0" fillId="0" borderId="4" xfId="0" applyNumberFormat="1" applyBorder="1"/>
    <xf numFmtId="165" fontId="0" fillId="0" borderId="4" xfId="0" applyNumberFormat="1" applyBorder="1"/>
    <xf numFmtId="166" fontId="0" fillId="0" borderId="5" xfId="1" applyNumberFormat="1" applyFont="1" applyBorder="1"/>
    <xf numFmtId="165" fontId="0" fillId="0" borderId="0" xfId="0" applyNumberFormat="1" applyBorder="1"/>
    <xf numFmtId="2" fontId="0" fillId="0" borderId="0" xfId="0" applyNumberFormat="1" applyBorder="1"/>
    <xf numFmtId="2" fontId="0" fillId="0" borderId="5" xfId="0" applyNumberFormat="1" applyBorder="1"/>
    <xf numFmtId="165" fontId="0" fillId="0" borderId="5" xfId="0" applyNumberFormat="1" applyBorder="1"/>
    <xf numFmtId="164" fontId="0" fillId="0" borderId="4" xfId="0" applyNumberFormat="1" applyBorder="1" applyAlignment="1">
      <alignment horizontal="right"/>
    </xf>
    <xf numFmtId="0" fontId="0" fillId="0" borderId="6" xfId="0" applyBorder="1"/>
    <xf numFmtId="0" fontId="0" fillId="0" borderId="7" xfId="0" applyBorder="1"/>
    <xf numFmtId="0" fontId="0" fillId="0" borderId="8" xfId="0" applyBorder="1"/>
    <xf numFmtId="165" fontId="0" fillId="0" borderId="8" xfId="0" applyNumberFormat="1" applyBorder="1"/>
    <xf numFmtId="0" fontId="0" fillId="0" borderId="7" xfId="0" quotePrefix="1" applyBorder="1"/>
    <xf numFmtId="164" fontId="0" fillId="0" borderId="0" xfId="0" applyNumberFormat="1" applyBorder="1"/>
    <xf numFmtId="165" fontId="0" fillId="0" borderId="7" xfId="0" applyNumberFormat="1" applyBorder="1"/>
    <xf numFmtId="164" fontId="0" fillId="0" borderId="7" xfId="0" applyNumberFormat="1" applyBorder="1"/>
    <xf numFmtId="0" fontId="0" fillId="0" borderId="7" xfId="0" quotePrefix="1" applyBorder="1" applyAlignment="1">
      <alignment horizontal="center"/>
    </xf>
    <xf numFmtId="0" fontId="0" fillId="0" borderId="0" xfId="0" applyBorder="1" applyAlignment="1">
      <alignment horizontal="center"/>
    </xf>
    <xf numFmtId="0" fontId="6" fillId="0" borderId="1" xfId="0" applyFont="1" applyBorder="1"/>
    <xf numFmtId="0" fontId="0" fillId="0" borderId="10" xfId="0" applyBorder="1"/>
    <xf numFmtId="0" fontId="0" fillId="0" borderId="12" xfId="0" applyBorder="1"/>
    <xf numFmtId="0" fontId="0" fillId="0" borderId="0" xfId="0" quotePrefix="1" applyBorder="1"/>
    <xf numFmtId="14" fontId="0" fillId="0" borderId="0" xfId="0" quotePrefix="1" applyNumberFormat="1" applyBorder="1"/>
    <xf numFmtId="165" fontId="0" fillId="0" borderId="3" xfId="0" applyNumberFormat="1" applyBorder="1"/>
    <xf numFmtId="165" fontId="0" fillId="0" borderId="2" xfId="0" applyNumberFormat="1" applyBorder="1"/>
    <xf numFmtId="164" fontId="0" fillId="0" borderId="6" xfId="0" applyNumberFormat="1" applyBorder="1" applyAlignment="1">
      <alignment horizontal="right"/>
    </xf>
    <xf numFmtId="165" fontId="0" fillId="0" borderId="0" xfId="0" applyNumberFormat="1"/>
    <xf numFmtId="0" fontId="5" fillId="0" borderId="8" xfId="0" applyFont="1" applyBorder="1"/>
    <xf numFmtId="0" fontId="0" fillId="0" borderId="2" xfId="0" quotePrefix="1" applyBorder="1"/>
    <xf numFmtId="0" fontId="0" fillId="0" borderId="0" xfId="0" applyFill="1" applyBorder="1" applyAlignment="1">
      <alignment horizontal="center"/>
    </xf>
    <xf numFmtId="0" fontId="0" fillId="0" borderId="17" xfId="0" applyBorder="1"/>
    <xf numFmtId="165" fontId="2" fillId="0" borderId="4" xfId="0" applyNumberFormat="1" applyFont="1" applyBorder="1"/>
    <xf numFmtId="0" fontId="8" fillId="0" borderId="0" xfId="0" applyFont="1" applyBorder="1" applyAlignment="1">
      <alignment horizontal="right"/>
    </xf>
    <xf numFmtId="0" fontId="8" fillId="0" borderId="0" xfId="0" applyFont="1" applyBorder="1"/>
    <xf numFmtId="1" fontId="8" fillId="0" borderId="0" xfId="0" applyNumberFormat="1" applyFont="1" applyFill="1" applyBorder="1"/>
    <xf numFmtId="0" fontId="9" fillId="0" borderId="7" xfId="0" quotePrefix="1" applyFont="1" applyBorder="1"/>
    <xf numFmtId="0" fontId="10" fillId="0" borderId="1" xfId="0" applyFont="1" applyBorder="1"/>
    <xf numFmtId="0" fontId="9" fillId="0" borderId="5" xfId="0" applyFont="1" applyBorder="1"/>
    <xf numFmtId="0" fontId="9" fillId="0" borderId="2" xfId="0" applyFont="1" applyBorder="1"/>
    <xf numFmtId="0" fontId="9" fillId="0" borderId="3" xfId="0" applyFont="1" applyBorder="1"/>
    <xf numFmtId="165" fontId="7" fillId="0" borderId="9" xfId="0" applyNumberFormat="1" applyFont="1" applyBorder="1"/>
    <xf numFmtId="165" fontId="7" fillId="0" borderId="11" xfId="0" applyNumberFormat="1" applyFont="1" applyBorder="1"/>
    <xf numFmtId="166" fontId="0" fillId="0" borderId="0" xfId="0" applyNumberFormat="1"/>
    <xf numFmtId="0" fontId="12" fillId="0" borderId="0" xfId="0" applyFont="1" applyBorder="1" applyAlignment="1">
      <alignment horizontal="right"/>
    </xf>
    <xf numFmtId="0" fontId="13" fillId="0" borderId="0" xfId="0" applyFont="1" applyFill="1" applyBorder="1" applyAlignment="1">
      <alignment horizontal="right"/>
    </xf>
    <xf numFmtId="165" fontId="13" fillId="0" borderId="0" xfId="0" applyNumberFormat="1" applyFont="1" applyBorder="1"/>
    <xf numFmtId="165" fontId="13" fillId="0" borderId="3" xfId="0" applyNumberFormat="1" applyFont="1" applyBorder="1"/>
    <xf numFmtId="165" fontId="13" fillId="0" borderId="5" xfId="0" applyNumberFormat="1" applyFont="1" applyBorder="1"/>
    <xf numFmtId="164" fontId="13" fillId="0" borderId="0" xfId="0" applyNumberFormat="1" applyFont="1" applyBorder="1"/>
    <xf numFmtId="0" fontId="5" fillId="0" borderId="0" xfId="0" applyFont="1" applyBorder="1"/>
    <xf numFmtId="0" fontId="6" fillId="0" borderId="2" xfId="0" applyFont="1" applyBorder="1"/>
    <xf numFmtId="166" fontId="7" fillId="0" borderId="0" xfId="0" applyNumberFormat="1" applyFont="1" applyBorder="1"/>
    <xf numFmtId="166" fontId="7" fillId="0" borderId="7" xfId="0" applyNumberFormat="1" applyFont="1" applyBorder="1"/>
    <xf numFmtId="0" fontId="12" fillId="0" borderId="1" xfId="0" applyFont="1" applyBorder="1"/>
    <xf numFmtId="0" fontId="12" fillId="0" borderId="2" xfId="0" applyFont="1" applyBorder="1" applyAlignment="1">
      <alignment horizontal="right"/>
    </xf>
    <xf numFmtId="0" fontId="12" fillId="0" borderId="2" xfId="0" applyFont="1" applyBorder="1"/>
    <xf numFmtId="0" fontId="12" fillId="0" borderId="3" xfId="0" applyFont="1" applyBorder="1"/>
    <xf numFmtId="0" fontId="12" fillId="0" borderId="4" xfId="0" applyFont="1" applyBorder="1"/>
    <xf numFmtId="14" fontId="12" fillId="0" borderId="0" xfId="0" quotePrefix="1" applyNumberFormat="1" applyFont="1" applyBorder="1" applyAlignment="1">
      <alignment horizontal="left"/>
    </xf>
    <xf numFmtId="0" fontId="12" fillId="0" borderId="5" xfId="0" applyFont="1" applyBorder="1"/>
    <xf numFmtId="0" fontId="12" fillId="0" borderId="0" xfId="0" applyFont="1" applyBorder="1"/>
    <xf numFmtId="0" fontId="12" fillId="0" borderId="6" xfId="0" applyFont="1" applyBorder="1"/>
    <xf numFmtId="0" fontId="12" fillId="0" borderId="7" xfId="0" applyFont="1" applyBorder="1" applyAlignment="1">
      <alignment horizontal="right"/>
    </xf>
    <xf numFmtId="0" fontId="12" fillId="0" borderId="7" xfId="0" applyFont="1" applyBorder="1"/>
    <xf numFmtId="0" fontId="12" fillId="0" borderId="8" xfId="0" applyFont="1" applyBorder="1"/>
    <xf numFmtId="0" fontId="12" fillId="0" borderId="0" xfId="0" applyFont="1" applyFill="1" applyBorder="1" applyAlignment="1">
      <alignment horizontal="right"/>
    </xf>
    <xf numFmtId="0" fontId="12" fillId="0" borderId="0" xfId="0" applyFont="1" applyFill="1" applyBorder="1" applyAlignment="1"/>
    <xf numFmtId="0" fontId="14" fillId="0" borderId="1" xfId="0" applyFont="1" applyBorder="1"/>
    <xf numFmtId="0" fontId="3" fillId="0" borderId="1" xfId="0" applyFont="1" applyBorder="1"/>
    <xf numFmtId="0" fontId="0" fillId="3" borderId="0" xfId="0" applyFill="1"/>
    <xf numFmtId="0" fontId="0" fillId="3" borderId="14" xfId="0" applyFill="1" applyBorder="1"/>
    <xf numFmtId="0" fontId="0" fillId="3" borderId="15" xfId="0" applyFill="1" applyBorder="1"/>
    <xf numFmtId="0" fontId="0" fillId="0" borderId="19" xfId="0" applyBorder="1"/>
    <xf numFmtId="0" fontId="0" fillId="0" borderId="20" xfId="0" applyBorder="1"/>
    <xf numFmtId="0" fontId="0" fillId="3" borderId="18" xfId="0" applyFill="1" applyBorder="1"/>
    <xf numFmtId="0" fontId="0" fillId="3" borderId="21" xfId="0" applyFill="1" applyBorder="1"/>
    <xf numFmtId="0" fontId="0" fillId="3" borderId="22" xfId="0" applyFill="1" applyBorder="1"/>
    <xf numFmtId="0" fontId="0" fillId="3" borderId="13" xfId="0" applyFill="1" applyBorder="1"/>
    <xf numFmtId="0" fontId="9" fillId="3" borderId="22" xfId="0" applyFont="1" applyFill="1" applyBorder="1"/>
    <xf numFmtId="0" fontId="2" fillId="3" borderId="18" xfId="0" applyFont="1" applyFill="1" applyBorder="1"/>
    <xf numFmtId="166" fontId="7" fillId="0" borderId="18" xfId="0" applyNumberFormat="1" applyFont="1" applyBorder="1"/>
    <xf numFmtId="0" fontId="7" fillId="0" borderId="18" xfId="0" applyFont="1" applyBorder="1"/>
    <xf numFmtId="0" fontId="0" fillId="3" borderId="34" xfId="0" applyFill="1" applyBorder="1"/>
    <xf numFmtId="0" fontId="15" fillId="0" borderId="23" xfId="0" applyFont="1" applyBorder="1"/>
    <xf numFmtId="0" fontId="15" fillId="0" borderId="24" xfId="0" applyFont="1" applyBorder="1"/>
    <xf numFmtId="0" fontId="7" fillId="0" borderId="25" xfId="0" applyFont="1" applyBorder="1"/>
    <xf numFmtId="0" fontId="7" fillId="0" borderId="26" xfId="0" applyFont="1" applyBorder="1"/>
    <xf numFmtId="0" fontId="7" fillId="0" borderId="27" xfId="0" applyFont="1" applyBorder="1"/>
    <xf numFmtId="0" fontId="7" fillId="0" borderId="28" xfId="0" applyFont="1" applyBorder="1"/>
    <xf numFmtId="0" fontId="7" fillId="0" borderId="29" xfId="0" applyFont="1" applyBorder="1"/>
    <xf numFmtId="166" fontId="7" fillId="0" borderId="29" xfId="0" applyNumberFormat="1" applyFont="1" applyBorder="1"/>
    <xf numFmtId="0" fontId="7" fillId="0" borderId="30" xfId="0" applyFont="1" applyBorder="1"/>
    <xf numFmtId="0" fontId="7" fillId="2" borderId="23" xfId="0" applyFont="1" applyFill="1" applyBorder="1"/>
    <xf numFmtId="0" fontId="7" fillId="2" borderId="24" xfId="0" applyFont="1" applyFill="1" applyBorder="1"/>
    <xf numFmtId="0" fontId="7" fillId="2" borderId="25" xfId="0" applyFont="1" applyFill="1" applyBorder="1"/>
    <xf numFmtId="0" fontId="7" fillId="2" borderId="26" xfId="0" applyFont="1" applyFill="1" applyBorder="1"/>
    <xf numFmtId="0" fontId="7" fillId="2" borderId="18" xfId="0" applyFont="1" applyFill="1" applyBorder="1"/>
    <xf numFmtId="0" fontId="0" fillId="2" borderId="18" xfId="0" applyFill="1" applyBorder="1"/>
    <xf numFmtId="0" fontId="0" fillId="2" borderId="27" xfId="0" applyFill="1" applyBorder="1"/>
    <xf numFmtId="0" fontId="7" fillId="2" borderId="28" xfId="0" applyFont="1" applyFill="1" applyBorder="1"/>
    <xf numFmtId="0" fontId="7" fillId="2" borderId="29" xfId="0" applyFont="1" applyFill="1" applyBorder="1"/>
    <xf numFmtId="0" fontId="0" fillId="2" borderId="29" xfId="0" applyFill="1" applyBorder="1"/>
    <xf numFmtId="0" fontId="0" fillId="2" borderId="30" xfId="0" applyFill="1" applyBorder="1"/>
    <xf numFmtId="0" fontId="7" fillId="2" borderId="27" xfId="0" applyFont="1" applyFill="1" applyBorder="1"/>
    <xf numFmtId="0" fontId="7" fillId="2" borderId="30" xfId="0" applyFont="1" applyFill="1" applyBorder="1"/>
    <xf numFmtId="0" fontId="13" fillId="2" borderId="23" xfId="0" applyFont="1" applyFill="1" applyBorder="1"/>
    <xf numFmtId="0" fontId="12" fillId="2" borderId="24" xfId="0" applyFont="1" applyFill="1" applyBorder="1"/>
    <xf numFmtId="0" fontId="12" fillId="2" borderId="25" xfId="0" applyFont="1" applyFill="1" applyBorder="1"/>
    <xf numFmtId="0" fontId="12" fillId="2" borderId="18" xfId="0" applyFont="1" applyFill="1" applyBorder="1"/>
    <xf numFmtId="0" fontId="12" fillId="2" borderId="27" xfId="0" applyFont="1" applyFill="1" applyBorder="1"/>
    <xf numFmtId="0" fontId="12" fillId="2" borderId="26" xfId="0" applyFont="1" applyFill="1" applyBorder="1"/>
    <xf numFmtId="164" fontId="13" fillId="2" borderId="18" xfId="0" applyNumberFormat="1" applyFont="1" applyFill="1" applyBorder="1"/>
    <xf numFmtId="0" fontId="13" fillId="2" borderId="18" xfId="0" applyFont="1" applyFill="1" applyBorder="1"/>
    <xf numFmtId="0" fontId="12" fillId="2" borderId="28" xfId="0" applyFont="1" applyFill="1" applyBorder="1"/>
    <xf numFmtId="164" fontId="13" fillId="2" borderId="29" xfId="0" applyNumberFormat="1" applyFont="1" applyFill="1" applyBorder="1"/>
    <xf numFmtId="0" fontId="13" fillId="2" borderId="29" xfId="0" applyFont="1" applyFill="1" applyBorder="1"/>
    <xf numFmtId="0" fontId="12" fillId="2" borderId="30" xfId="0" applyFont="1" applyFill="1" applyBorder="1"/>
    <xf numFmtId="0" fontId="12" fillId="2" borderId="23" xfId="0" applyFont="1" applyFill="1" applyBorder="1"/>
    <xf numFmtId="0" fontId="0" fillId="2" borderId="25" xfId="0" applyFill="1" applyBorder="1"/>
    <xf numFmtId="0" fontId="0" fillId="2" borderId="26" xfId="0" applyFill="1" applyBorder="1"/>
    <xf numFmtId="165" fontId="2" fillId="2" borderId="26" xfId="0" applyNumberFormat="1" applyFont="1" applyFill="1" applyBorder="1"/>
    <xf numFmtId="0" fontId="0" fillId="2" borderId="28" xfId="0" applyFill="1" applyBorder="1"/>
    <xf numFmtId="0" fontId="0" fillId="2" borderId="0" xfId="0" applyFill="1" applyBorder="1"/>
    <xf numFmtId="0" fontId="0" fillId="2" borderId="0" xfId="0" quotePrefix="1" applyFill="1" applyBorder="1"/>
    <xf numFmtId="0" fontId="0" fillId="2" borderId="23" xfId="0" applyFill="1" applyBorder="1"/>
    <xf numFmtId="0" fontId="0" fillId="2" borderId="24" xfId="0" applyFill="1" applyBorder="1"/>
    <xf numFmtId="0" fontId="8" fillId="2" borderId="31" xfId="0" applyFont="1" applyFill="1" applyBorder="1" applyAlignment="1">
      <alignment horizontal="left"/>
    </xf>
    <xf numFmtId="0" fontId="0" fillId="2" borderId="33" xfId="0" applyFill="1" applyBorder="1"/>
    <xf numFmtId="0" fontId="9" fillId="2" borderId="0" xfId="0" applyFont="1" applyFill="1" applyBorder="1"/>
    <xf numFmtId="0" fontId="10" fillId="2" borderId="23" xfId="0" applyFont="1" applyFill="1" applyBorder="1"/>
    <xf numFmtId="0" fontId="9" fillId="2" borderId="18" xfId="0" quotePrefix="1" applyFont="1" applyFill="1" applyBorder="1" applyAlignment="1">
      <alignment horizontal="right"/>
    </xf>
    <xf numFmtId="0" fontId="9" fillId="2" borderId="29" xfId="0" quotePrefix="1" applyFont="1" applyFill="1" applyBorder="1" applyAlignment="1">
      <alignment horizontal="right"/>
    </xf>
    <xf numFmtId="0" fontId="9" fillId="2" borderId="24" xfId="0" applyFont="1" applyFill="1" applyBorder="1"/>
    <xf numFmtId="0" fontId="9" fillId="2" borderId="25" xfId="0" applyFont="1" applyFill="1" applyBorder="1"/>
    <xf numFmtId="0" fontId="8" fillId="2" borderId="27" xfId="0" applyFont="1" applyFill="1" applyBorder="1"/>
    <xf numFmtId="0" fontId="8" fillId="2" borderId="30" xfId="0" applyFont="1" applyFill="1" applyBorder="1"/>
    <xf numFmtId="0" fontId="8" fillId="2" borderId="23" xfId="0" applyFont="1" applyFill="1" applyBorder="1"/>
    <xf numFmtId="165" fontId="12" fillId="2" borderId="18" xfId="0" applyNumberFormat="1" applyFont="1" applyFill="1" applyBorder="1"/>
    <xf numFmtId="165" fontId="12" fillId="2" borderId="29" xfId="0" applyNumberFormat="1" applyFont="1" applyFill="1" applyBorder="1"/>
    <xf numFmtId="165" fontId="16" fillId="0" borderId="8" xfId="0" applyNumberFormat="1" applyFont="1" applyBorder="1"/>
    <xf numFmtId="2" fontId="0" fillId="0" borderId="0" xfId="0" applyNumberFormat="1" applyBorder="1" applyAlignment="1">
      <alignment horizontal="right"/>
    </xf>
    <xf numFmtId="2" fontId="7" fillId="2" borderId="16" xfId="0" applyNumberFormat="1" applyFont="1" applyFill="1" applyBorder="1"/>
    <xf numFmtId="0" fontId="7" fillId="2" borderId="32" xfId="0" applyFont="1" applyFill="1" applyBorder="1"/>
    <xf numFmtId="0" fontId="7" fillId="2" borderId="18" xfId="0" quotePrefix="1" applyFont="1" applyFill="1" applyBorder="1" applyAlignment="1">
      <alignment horizontal="right"/>
    </xf>
    <xf numFmtId="0" fontId="7" fillId="2" borderId="29" xfId="0" quotePrefix="1" applyFont="1" applyFill="1" applyBorder="1" applyAlignment="1">
      <alignment horizontal="right"/>
    </xf>
    <xf numFmtId="0" fontId="13" fillId="0" borderId="0" xfId="0" applyFont="1" applyBorder="1"/>
    <xf numFmtId="0" fontId="16" fillId="0" borderId="4" xfId="0" applyFont="1" applyBorder="1"/>
    <xf numFmtId="0" fontId="16" fillId="0" borderId="0" xfId="0" applyFont="1" applyBorder="1"/>
    <xf numFmtId="165" fontId="13" fillId="0" borderId="0" xfId="0" applyNumberFormat="1" applyFont="1"/>
    <xf numFmtId="165" fontId="13" fillId="0" borderId="7" xfId="0" applyNumberFormat="1" applyFont="1" applyBorder="1"/>
    <xf numFmtId="0" fontId="2" fillId="0" borderId="0" xfId="0" applyFont="1"/>
    <xf numFmtId="0" fontId="0" fillId="0" borderId="0" xfId="0" applyAlignment="1">
      <alignment wrapText="1"/>
    </xf>
    <xf numFmtId="0" fontId="4" fillId="0" borderId="0" xfId="0" applyFont="1" applyAlignment="1">
      <alignment horizontal="center"/>
    </xf>
    <xf numFmtId="0" fontId="0" fillId="0" borderId="0" xfId="0" applyAlignment="1"/>
    <xf numFmtId="0" fontId="0" fillId="0" borderId="0" xfId="0" applyAlignment="1">
      <alignment horizontal="center"/>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xf numFmtId="0" fontId="18" fillId="0" borderId="0" xfId="0" applyFont="1"/>
    <xf numFmtId="0" fontId="20" fillId="0" borderId="0" xfId="0" applyFont="1"/>
    <xf numFmtId="0" fontId="0" fillId="0" borderId="0" xfId="0" applyFont="1"/>
    <xf numFmtId="0" fontId="21" fillId="0" borderId="0" xfId="0" applyFont="1"/>
    <xf numFmtId="0" fontId="23" fillId="0" borderId="0" xfId="0" applyFont="1" applyBorder="1"/>
    <xf numFmtId="0" fontId="24" fillId="0" borderId="1" xfId="0" applyFont="1" applyBorder="1" applyAlignment="1">
      <alignment horizontal="left"/>
    </xf>
    <xf numFmtId="0" fontId="24" fillId="0" borderId="1" xfId="0" applyFont="1" applyBorder="1"/>
    <xf numFmtId="0" fontId="25" fillId="0" borderId="1" xfId="0" applyFont="1" applyBorder="1" applyAlignment="1">
      <alignment horizontal="left"/>
    </xf>
    <xf numFmtId="0" fontId="25" fillId="0" borderId="1" xfId="0" applyFont="1" applyBorder="1"/>
    <xf numFmtId="0" fontId="19" fillId="3" borderId="18" xfId="0" applyFont="1" applyFill="1" applyBorder="1"/>
    <xf numFmtId="0" fontId="25" fillId="2" borderId="26" xfId="0" applyFont="1" applyFill="1" applyBorder="1"/>
    <xf numFmtId="0" fontId="4" fillId="0" borderId="0" xfId="0" applyFont="1"/>
    <xf numFmtId="15" fontId="17" fillId="0" borderId="0" xfId="0" quotePrefix="1" applyNumberFormat="1" applyFont="1"/>
    <xf numFmtId="0" fontId="17" fillId="0" borderId="0" xfId="0" quotePrefix="1" applyFont="1"/>
    <xf numFmtId="0" fontId="28" fillId="0" borderId="0" xfId="0" applyFont="1"/>
    <xf numFmtId="0" fontId="23" fillId="0" borderId="0" xfId="0" applyFont="1" applyBorder="1" applyAlignment="1">
      <alignment horizontal="left"/>
    </xf>
    <xf numFmtId="0" fontId="4" fillId="3" borderId="18" xfId="0" applyFont="1" applyFill="1" applyBorder="1" applyAlignment="1">
      <alignment horizontal="center"/>
    </xf>
    <xf numFmtId="0" fontId="29" fillId="0" borderId="0" xfId="0" applyFont="1" applyAlignment="1">
      <alignment horizontal="left" vertical="top" wrapText="1"/>
    </xf>
    <xf numFmtId="0" fontId="28" fillId="0" borderId="0" xfId="0" quotePrefix="1" applyFont="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FE6F-C6A1-4162-B5FE-4D165442399F}">
  <dimension ref="A1:B13"/>
  <sheetViews>
    <sheetView tabSelected="1" workbookViewId="0">
      <selection activeCell="A16" sqref="A16"/>
    </sheetView>
  </sheetViews>
  <sheetFormatPr defaultRowHeight="14.5" x14ac:dyDescent="0.35"/>
  <cols>
    <col min="1" max="1" width="74.36328125" customWidth="1"/>
  </cols>
  <sheetData>
    <row r="1" spans="1:2" x14ac:dyDescent="0.35">
      <c r="A1" s="179" t="s">
        <v>158</v>
      </c>
      <c r="B1" t="s">
        <v>169</v>
      </c>
    </row>
    <row r="2" spans="1:2" s="182" customFormat="1" x14ac:dyDescent="0.35">
      <c r="A2" s="182" t="s">
        <v>168</v>
      </c>
    </row>
    <row r="3" spans="1:2" s="182" customFormat="1" x14ac:dyDescent="0.35"/>
    <row r="4" spans="1:2" x14ac:dyDescent="0.35">
      <c r="A4" s="181" t="s">
        <v>159</v>
      </c>
    </row>
    <row r="5" spans="1:2" x14ac:dyDescent="0.35">
      <c r="A5" t="s">
        <v>166</v>
      </c>
    </row>
    <row r="6" spans="1:2" x14ac:dyDescent="0.35">
      <c r="A6" t="s">
        <v>161</v>
      </c>
    </row>
    <row r="7" spans="1:2" x14ac:dyDescent="0.35">
      <c r="A7" t="s">
        <v>162</v>
      </c>
    </row>
    <row r="9" spans="1:2" x14ac:dyDescent="0.35">
      <c r="A9" s="180" t="s">
        <v>167</v>
      </c>
    </row>
    <row r="10" spans="1:2" x14ac:dyDescent="0.35">
      <c r="A10" t="s">
        <v>164</v>
      </c>
    </row>
    <row r="11" spans="1:2" x14ac:dyDescent="0.35">
      <c r="A11" t="s">
        <v>160</v>
      </c>
    </row>
    <row r="12" spans="1:2" x14ac:dyDescent="0.35">
      <c r="A12" t="s">
        <v>165</v>
      </c>
    </row>
    <row r="13" spans="1:2" x14ac:dyDescent="0.35">
      <c r="A13" t="s">
        <v>163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BA2E-CA39-4D9B-B83A-6AB71E00ABA2}">
  <dimension ref="A1:A15"/>
  <sheetViews>
    <sheetView workbookViewId="0">
      <selection activeCell="A19" sqref="A19"/>
    </sheetView>
  </sheetViews>
  <sheetFormatPr defaultRowHeight="14.5" x14ac:dyDescent="0.35"/>
  <cols>
    <col min="1" max="1" width="92.26953125" customWidth="1"/>
  </cols>
  <sheetData>
    <row r="1" spans="1:1" x14ac:dyDescent="0.35">
      <c r="A1" s="159" t="s">
        <v>135</v>
      </c>
    </row>
    <row r="2" spans="1:1" ht="12.5" customHeight="1" x14ac:dyDescent="0.35">
      <c r="A2" s="172" t="str">
        <f>VERSIEbeheer!B1</f>
        <v>actuele versie 18-10-2021</v>
      </c>
    </row>
    <row r="3" spans="1:1" ht="29" x14ac:dyDescent="0.35">
      <c r="A3" s="160" t="s">
        <v>136</v>
      </c>
    </row>
    <row r="4" spans="1:1" x14ac:dyDescent="0.35">
      <c r="A4" s="160" t="s">
        <v>137</v>
      </c>
    </row>
    <row r="5" spans="1:1" ht="29" x14ac:dyDescent="0.35">
      <c r="A5" s="160" t="s">
        <v>138</v>
      </c>
    </row>
    <row r="6" spans="1:1" ht="29" x14ac:dyDescent="0.35">
      <c r="A6" s="160" t="s">
        <v>139</v>
      </c>
    </row>
    <row r="7" spans="1:1" ht="28" customHeight="1" x14ac:dyDescent="0.35">
      <c r="A7" s="160" t="s">
        <v>142</v>
      </c>
    </row>
    <row r="15" spans="1:1" x14ac:dyDescent="0.35">
      <c r="A15" s="16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39"/>
  <sheetViews>
    <sheetView workbookViewId="0">
      <selection activeCell="E2" sqref="E2"/>
    </sheetView>
  </sheetViews>
  <sheetFormatPr defaultRowHeight="14.5" x14ac:dyDescent="0.35"/>
  <cols>
    <col min="2" max="2" width="14.1796875" customWidth="1"/>
    <col min="11" max="11" width="13.54296875" customWidth="1"/>
    <col min="12" max="12" width="10.54296875" customWidth="1"/>
    <col min="14" max="14" width="11.81640625" customWidth="1"/>
    <col min="17" max="17" width="14.81640625" customWidth="1"/>
    <col min="18" max="18" width="11.453125" customWidth="1"/>
    <col min="24" max="24" width="10.81640625" customWidth="1"/>
    <col min="27" max="27" width="11.7265625" customWidth="1"/>
  </cols>
  <sheetData>
    <row r="2" spans="1:27" ht="15.5" x14ac:dyDescent="0.35">
      <c r="A2" s="169" t="s">
        <v>143</v>
      </c>
      <c r="E2" s="183" t="str">
        <f>VERSIEbeheer!B1</f>
        <v>actuele versie 18-10-2021</v>
      </c>
      <c r="F2" s="183"/>
      <c r="H2" s="162"/>
      <c r="I2" s="162"/>
      <c r="O2" s="177" t="s">
        <v>12</v>
      </c>
      <c r="P2" s="83"/>
      <c r="Q2" s="83"/>
      <c r="R2" s="83"/>
      <c r="S2" s="83"/>
      <c r="T2" s="184" t="s">
        <v>13</v>
      </c>
      <c r="U2" s="184"/>
      <c r="V2" s="184"/>
      <c r="W2" s="184"/>
      <c r="X2" s="83"/>
      <c r="Y2" s="83"/>
      <c r="Z2" s="83"/>
      <c r="AA2" s="83"/>
    </row>
    <row r="3" spans="1:27" x14ac:dyDescent="0.35">
      <c r="A3" t="s">
        <v>144</v>
      </c>
      <c r="B3" s="167" t="s">
        <v>145</v>
      </c>
      <c r="O3" s="83" t="s">
        <v>101</v>
      </c>
      <c r="P3" s="83"/>
      <c r="Q3" s="83"/>
      <c r="R3" s="83" t="s">
        <v>46</v>
      </c>
      <c r="S3" s="83" t="s">
        <v>47</v>
      </c>
      <c r="T3" s="83"/>
      <c r="U3" s="83"/>
      <c r="V3" s="83"/>
      <c r="W3" s="83"/>
      <c r="X3" s="83"/>
      <c r="Y3" s="83"/>
      <c r="Z3" s="83"/>
      <c r="AA3" s="83"/>
    </row>
    <row r="4" spans="1:27" x14ac:dyDescent="0.35">
      <c r="A4" s="171" t="s">
        <v>150</v>
      </c>
      <c r="B4" s="170"/>
      <c r="C4" s="170"/>
      <c r="D4" s="170"/>
      <c r="O4" s="83"/>
      <c r="P4" s="83"/>
      <c r="Q4" s="83"/>
      <c r="R4" s="83"/>
      <c r="S4" s="83"/>
      <c r="T4" s="83"/>
      <c r="U4" s="83"/>
      <c r="V4" s="83"/>
      <c r="W4" s="83"/>
      <c r="X4" s="83"/>
      <c r="Y4" s="83"/>
      <c r="Z4" s="83"/>
      <c r="AA4" s="83"/>
    </row>
    <row r="5" spans="1:27" x14ac:dyDescent="0.35">
      <c r="A5" s="171" t="s">
        <v>149</v>
      </c>
      <c r="B5" s="170"/>
      <c r="C5" s="170"/>
      <c r="D5" s="170"/>
      <c r="O5" s="83"/>
      <c r="P5" s="83"/>
      <c r="Q5" s="83"/>
      <c r="R5" s="83"/>
      <c r="S5" s="83"/>
      <c r="T5" s="83"/>
      <c r="U5" s="83"/>
      <c r="V5" s="83"/>
      <c r="W5" s="83"/>
      <c r="X5" s="83"/>
      <c r="Y5" s="83"/>
      <c r="Z5" s="83"/>
      <c r="AA5" s="83"/>
    </row>
    <row r="6" spans="1:27" x14ac:dyDescent="0.35">
      <c r="O6" s="83"/>
      <c r="P6" s="83"/>
      <c r="Q6" s="83"/>
      <c r="R6" s="83"/>
      <c r="S6" s="83"/>
      <c r="T6" s="83"/>
      <c r="U6" s="83"/>
      <c r="V6" s="83"/>
      <c r="W6" s="83"/>
      <c r="X6" s="83"/>
      <c r="Y6" s="83"/>
      <c r="Z6" s="83"/>
      <c r="AA6" s="83"/>
    </row>
    <row r="7" spans="1:27" x14ac:dyDescent="0.35">
      <c r="A7" s="173" t="s">
        <v>151</v>
      </c>
      <c r="B7" s="1"/>
      <c r="C7" s="1"/>
      <c r="D7" s="2"/>
      <c r="F7" s="174" t="s">
        <v>23</v>
      </c>
      <c r="G7" s="1"/>
      <c r="H7" s="1"/>
      <c r="I7" s="2"/>
      <c r="K7" s="174" t="s">
        <v>27</v>
      </c>
      <c r="L7" s="1"/>
      <c r="M7" s="1"/>
      <c r="N7" s="1"/>
      <c r="O7" s="83"/>
      <c r="P7" s="83"/>
      <c r="Q7" s="83"/>
      <c r="R7" s="83"/>
      <c r="S7" s="83"/>
      <c r="T7" s="83"/>
      <c r="U7" s="83"/>
      <c r="V7" s="83"/>
      <c r="W7" s="83"/>
      <c r="X7" s="83"/>
      <c r="Y7" s="83"/>
      <c r="Z7" s="83"/>
      <c r="AA7" s="83"/>
    </row>
    <row r="8" spans="1:27" x14ac:dyDescent="0.35">
      <c r="A8" s="5" t="s">
        <v>14</v>
      </c>
      <c r="B8" s="3" t="s">
        <v>15</v>
      </c>
      <c r="C8" s="3" t="s">
        <v>17</v>
      </c>
      <c r="D8" s="4" t="s">
        <v>20</v>
      </c>
      <c r="F8" s="5" t="s">
        <v>0</v>
      </c>
      <c r="G8" s="3" t="s">
        <v>1</v>
      </c>
      <c r="H8" s="26" t="s">
        <v>22</v>
      </c>
      <c r="I8" s="4" t="s">
        <v>26</v>
      </c>
      <c r="K8" s="5" t="s">
        <v>34</v>
      </c>
      <c r="L8" s="3" t="s">
        <v>25</v>
      </c>
      <c r="M8" s="6"/>
      <c r="N8" s="3" t="s">
        <v>25</v>
      </c>
      <c r="O8" s="83"/>
      <c r="P8" s="83"/>
      <c r="Q8" s="83"/>
      <c r="R8" s="83"/>
      <c r="S8" s="83"/>
      <c r="T8" s="83"/>
      <c r="U8" s="83"/>
      <c r="V8" s="83"/>
      <c r="W8" s="83"/>
      <c r="X8" s="83"/>
      <c r="Y8" s="83"/>
      <c r="Z8" s="83"/>
      <c r="AA8" s="83"/>
    </row>
    <row r="9" spans="1:27" ht="15" thickBot="1" x14ac:dyDescent="0.4">
      <c r="A9" s="5" t="s">
        <v>2</v>
      </c>
      <c r="B9" s="3" t="s">
        <v>3</v>
      </c>
      <c r="C9" s="3" t="s">
        <v>3</v>
      </c>
      <c r="D9" s="7"/>
      <c r="F9" s="5" t="s">
        <v>2</v>
      </c>
      <c r="G9" s="3" t="s">
        <v>2</v>
      </c>
      <c r="H9" s="26" t="s">
        <v>24</v>
      </c>
      <c r="I9" s="4" t="s">
        <v>2</v>
      </c>
      <c r="K9" s="8"/>
      <c r="L9" s="3" t="s">
        <v>4</v>
      </c>
      <c r="M9" s="6"/>
      <c r="N9" s="3" t="s">
        <v>5</v>
      </c>
      <c r="O9" s="83"/>
      <c r="P9" s="86"/>
      <c r="Q9" s="83"/>
      <c r="R9" s="86"/>
      <c r="S9" s="86"/>
      <c r="T9" s="86"/>
      <c r="U9" s="86"/>
      <c r="V9" s="86"/>
      <c r="W9" s="86"/>
      <c r="X9" s="86"/>
      <c r="Y9" s="86"/>
      <c r="Z9" s="83"/>
      <c r="AA9" s="83"/>
    </row>
    <row r="10" spans="1:27" x14ac:dyDescent="0.35">
      <c r="A10" s="8"/>
      <c r="B10" s="41" t="s">
        <v>19</v>
      </c>
      <c r="C10" s="6"/>
      <c r="D10" s="7"/>
      <c r="F10" s="8"/>
      <c r="G10" s="6"/>
      <c r="H10" s="26" t="s">
        <v>25</v>
      </c>
      <c r="I10" s="7"/>
      <c r="K10" s="9" t="str">
        <f>IF(B16&gt;0,(+B34),"")</f>
        <v/>
      </c>
      <c r="L10" s="6"/>
      <c r="M10" s="6"/>
      <c r="N10" s="6"/>
      <c r="O10" s="84"/>
      <c r="P10" s="135" t="s">
        <v>19</v>
      </c>
      <c r="Q10" s="91"/>
      <c r="R10" s="131" t="s">
        <v>45</v>
      </c>
      <c r="S10" s="131" t="s">
        <v>92</v>
      </c>
      <c r="T10" s="131"/>
      <c r="U10" s="131"/>
      <c r="V10" s="131"/>
      <c r="W10" s="131"/>
      <c r="X10" s="131"/>
      <c r="Y10" s="131"/>
      <c r="Z10" s="85"/>
      <c r="AA10" s="83"/>
    </row>
    <row r="11" spans="1:27" x14ac:dyDescent="0.35">
      <c r="A11" s="10">
        <v>45</v>
      </c>
      <c r="B11" s="54">
        <v>0</v>
      </c>
      <c r="C11" s="6" t="str">
        <f>IF(B11&gt;0,(+B11),"")</f>
        <v/>
      </c>
      <c r="D11" s="11" t="str">
        <f>IF(B11&gt;0,(C11/$D$23),"")</f>
        <v/>
      </c>
      <c r="F11" s="8"/>
      <c r="G11" s="6"/>
      <c r="H11" s="6"/>
      <c r="I11" s="7"/>
      <c r="K11" s="8"/>
      <c r="L11" s="6"/>
      <c r="M11" s="6"/>
      <c r="N11" s="6"/>
      <c r="O11" s="84"/>
      <c r="P11" s="151" t="s">
        <v>110</v>
      </c>
      <c r="Q11" s="91"/>
      <c r="R11" s="131"/>
      <c r="S11" s="131" t="s">
        <v>93</v>
      </c>
      <c r="T11" s="131"/>
      <c r="U11" s="131"/>
      <c r="V11" s="131"/>
      <c r="W11" s="131"/>
      <c r="X11" s="131"/>
      <c r="Y11" s="131"/>
      <c r="Z11" s="85"/>
      <c r="AA11" s="83"/>
    </row>
    <row r="12" spans="1:27" x14ac:dyDescent="0.35">
      <c r="A12" s="10">
        <v>31.5</v>
      </c>
      <c r="B12" s="54">
        <v>0</v>
      </c>
      <c r="C12" s="12" t="str">
        <f>IF(B12&gt;0,(B12-B11),"")</f>
        <v/>
      </c>
      <c r="D12" s="11" t="str">
        <f>IF(B12&gt;0,(C12/$D$23),"")</f>
        <v/>
      </c>
      <c r="F12" s="10">
        <f t="shared" ref="F12:F16" si="0">A12</f>
        <v>31.5</v>
      </c>
      <c r="G12" s="12">
        <f t="shared" ref="G12:G16" si="1">A11</f>
        <v>45</v>
      </c>
      <c r="H12" s="13">
        <f>(4.343/(LOG(G12,10)-LOG(F12,10)))*((1/F12)-(1/G12))</f>
        <v>0.26701989287747924</v>
      </c>
      <c r="I12" s="14">
        <f>10/H12</f>
        <v>37.45039327309015</v>
      </c>
      <c r="K12" s="10" t="str">
        <f>IF(B19&gt;0,(6000/K10),"")</f>
        <v/>
      </c>
      <c r="L12" s="12" t="str">
        <f>IF($B$19&gt;0,(H12*K12),"")</f>
        <v/>
      </c>
      <c r="M12" s="6"/>
      <c r="N12" s="12" t="str">
        <f>IF(B12&gt;0,((C12/1000)*L12),"")</f>
        <v/>
      </c>
      <c r="O12" s="84"/>
      <c r="P12" s="151" t="s">
        <v>111</v>
      </c>
      <c r="Q12" s="85"/>
      <c r="R12" s="79"/>
      <c r="S12" s="79"/>
      <c r="T12" s="79"/>
      <c r="U12" s="79"/>
      <c r="V12" s="79"/>
      <c r="W12" s="79"/>
      <c r="X12" s="79"/>
      <c r="Y12" s="79"/>
      <c r="Z12" s="83"/>
      <c r="AA12" s="83"/>
    </row>
    <row r="13" spans="1:27" x14ac:dyDescent="0.35">
      <c r="A13" s="10">
        <v>22.4</v>
      </c>
      <c r="B13" s="54">
        <v>0</v>
      </c>
      <c r="C13" s="12" t="str">
        <f t="shared" ref="C13:C20" si="2">IF(B13&gt;0,(B13-B12),"")</f>
        <v/>
      </c>
      <c r="D13" s="11" t="str">
        <f t="shared" ref="D13:D16" si="3">IF(B13&gt;0,(C13/$D$23),"")</f>
        <v/>
      </c>
      <c r="F13" s="10">
        <f t="shared" si="0"/>
        <v>22.4</v>
      </c>
      <c r="G13" s="12">
        <f t="shared" si="1"/>
        <v>31.5</v>
      </c>
      <c r="H13" s="13">
        <f t="shared" ref="H13:H16" si="4">(4.343/(LOG(G13,10)-LOG(F13,10)))*((1/F13)-(1/G13))</f>
        <v>0.37829227039861391</v>
      </c>
      <c r="I13" s="14">
        <f t="shared" ref="I13:I16" si="5">10/H13</f>
        <v>26.4345871763724</v>
      </c>
      <c r="K13" s="10" t="str">
        <f>K12</f>
        <v/>
      </c>
      <c r="L13" s="12" t="str">
        <f t="shared" ref="L13:L16" si="6">IF($B$19&gt;0,(H13*K13),"")</f>
        <v/>
      </c>
      <c r="M13" s="6"/>
      <c r="N13" s="12" t="str">
        <f>IF(B13&gt;0,((C13/1000)*L13),"")</f>
        <v/>
      </c>
      <c r="O13" s="84"/>
      <c r="P13" s="151" t="s">
        <v>112</v>
      </c>
      <c r="Q13" s="91"/>
      <c r="R13" s="131"/>
      <c r="S13" s="131" t="s">
        <v>44</v>
      </c>
      <c r="T13" s="131"/>
      <c r="U13" s="131"/>
      <c r="V13" s="131"/>
      <c r="W13" s="131"/>
      <c r="X13" s="131"/>
      <c r="Y13" s="131"/>
      <c r="Z13" s="85"/>
      <c r="AA13" s="83"/>
    </row>
    <row r="14" spans="1:27" x14ac:dyDescent="0.35">
      <c r="A14" s="10">
        <v>16</v>
      </c>
      <c r="B14" s="54">
        <v>0</v>
      </c>
      <c r="C14" s="12" t="str">
        <f t="shared" si="2"/>
        <v/>
      </c>
      <c r="D14" s="11" t="str">
        <f t="shared" si="3"/>
        <v/>
      </c>
      <c r="F14" s="10">
        <f t="shared" si="0"/>
        <v>16</v>
      </c>
      <c r="G14" s="12">
        <v>22.4</v>
      </c>
      <c r="H14" s="13">
        <f t="shared" si="4"/>
        <v>0.53072342393856553</v>
      </c>
      <c r="I14" s="14">
        <f t="shared" si="5"/>
        <v>18.842205843843743</v>
      </c>
      <c r="K14" s="10" t="str">
        <f>+K12</f>
        <v/>
      </c>
      <c r="L14" s="12" t="str">
        <f t="shared" si="6"/>
        <v/>
      </c>
      <c r="M14" s="6"/>
      <c r="N14" s="12" t="str">
        <f>IF(B14&gt;0,((C14/1000)*L14),"")</f>
        <v/>
      </c>
      <c r="O14" s="84"/>
      <c r="P14" s="151" t="s">
        <v>114</v>
      </c>
      <c r="Q14" s="91"/>
      <c r="R14" s="131" t="s">
        <v>86</v>
      </c>
      <c r="S14" s="131"/>
      <c r="T14" s="131"/>
      <c r="U14" s="131"/>
      <c r="V14" s="131"/>
      <c r="W14" s="131"/>
      <c r="X14" s="131"/>
      <c r="Y14" s="131"/>
      <c r="Z14" s="85"/>
      <c r="AA14" s="83"/>
    </row>
    <row r="15" spans="1:27" x14ac:dyDescent="0.35">
      <c r="A15" s="10">
        <v>11.2</v>
      </c>
      <c r="B15" s="54">
        <v>0</v>
      </c>
      <c r="C15" s="12" t="str">
        <f t="shared" si="2"/>
        <v/>
      </c>
      <c r="D15" s="11" t="str">
        <f t="shared" si="3"/>
        <v/>
      </c>
      <c r="F15" s="10">
        <f t="shared" si="0"/>
        <v>11.2</v>
      </c>
      <c r="G15" s="12">
        <f t="shared" si="1"/>
        <v>16</v>
      </c>
      <c r="H15" s="13">
        <f t="shared" si="4"/>
        <v>0.75099344871791174</v>
      </c>
      <c r="I15" s="14">
        <f t="shared" si="5"/>
        <v>13.315695385987583</v>
      </c>
      <c r="K15" s="10" t="str">
        <f>+K12</f>
        <v/>
      </c>
      <c r="L15" s="12" t="str">
        <f t="shared" si="6"/>
        <v/>
      </c>
      <c r="M15" s="6"/>
      <c r="N15" s="12" t="str">
        <f t="shared" ref="N15:N16" si="7">IF(B15&gt;0,((C15/1000)*L15),"")</f>
        <v/>
      </c>
      <c r="O15" s="84"/>
      <c r="P15" s="151" t="s">
        <v>115</v>
      </c>
      <c r="Q15" s="91"/>
      <c r="R15" s="131" t="s">
        <v>90</v>
      </c>
      <c r="S15" s="131"/>
      <c r="T15" s="131"/>
      <c r="U15" s="131"/>
      <c r="V15" s="131"/>
      <c r="W15" s="131"/>
      <c r="X15" s="131"/>
      <c r="Y15" s="131"/>
      <c r="Z15" s="85"/>
      <c r="AA15" s="83"/>
    </row>
    <row r="16" spans="1:27" x14ac:dyDescent="0.35">
      <c r="A16" s="10">
        <v>8</v>
      </c>
      <c r="B16" s="54">
        <v>0</v>
      </c>
      <c r="C16" s="12" t="str">
        <f t="shared" si="2"/>
        <v/>
      </c>
      <c r="D16" s="11" t="str">
        <f t="shared" si="3"/>
        <v/>
      </c>
      <c r="F16" s="10">
        <f t="shared" si="0"/>
        <v>8</v>
      </c>
      <c r="G16" s="12">
        <f t="shared" si="1"/>
        <v>11.2</v>
      </c>
      <c r="H16" s="13">
        <f t="shared" si="4"/>
        <v>1.0614468478771317</v>
      </c>
      <c r="I16" s="14">
        <f t="shared" si="5"/>
        <v>9.4211029219218663</v>
      </c>
      <c r="K16" s="10" t="str">
        <f>+K12</f>
        <v/>
      </c>
      <c r="L16" s="12" t="str">
        <f t="shared" si="6"/>
        <v/>
      </c>
      <c r="M16" s="6"/>
      <c r="N16" s="12" t="str">
        <f t="shared" si="7"/>
        <v/>
      </c>
      <c r="O16" s="84"/>
      <c r="P16" s="151" t="s">
        <v>116</v>
      </c>
      <c r="Q16" s="91"/>
      <c r="R16" s="137" t="s">
        <v>122</v>
      </c>
      <c r="S16" s="131"/>
      <c r="T16" s="131"/>
      <c r="U16" s="131"/>
      <c r="V16" s="131"/>
      <c r="W16" s="131"/>
      <c r="X16" s="131"/>
      <c r="Y16" s="131"/>
      <c r="Z16" s="85"/>
      <c r="AA16" s="83"/>
    </row>
    <row r="17" spans="1:27" x14ac:dyDescent="0.35">
      <c r="A17" s="10">
        <v>5.6</v>
      </c>
      <c r="B17" s="54">
        <v>0</v>
      </c>
      <c r="C17" s="12" t="str">
        <f t="shared" si="2"/>
        <v/>
      </c>
      <c r="D17" s="11"/>
      <c r="F17" s="10"/>
      <c r="G17" s="12"/>
      <c r="H17" s="13"/>
      <c r="I17" s="14"/>
      <c r="K17" s="10"/>
      <c r="L17" s="12"/>
      <c r="M17" s="6"/>
      <c r="N17" s="12"/>
      <c r="O17" s="84"/>
      <c r="P17" s="151" t="s">
        <v>117</v>
      </c>
      <c r="Q17" s="85"/>
      <c r="R17" s="79"/>
      <c r="S17" s="79"/>
      <c r="T17" s="79"/>
      <c r="U17" s="79"/>
      <c r="V17" s="79"/>
      <c r="W17" s="79"/>
      <c r="X17" s="79"/>
      <c r="Y17" s="79"/>
      <c r="Z17" s="86"/>
      <c r="AA17" s="86"/>
    </row>
    <row r="18" spans="1:27" x14ac:dyDescent="0.35">
      <c r="A18" s="9">
        <v>2.8</v>
      </c>
      <c r="B18" s="54">
        <v>0</v>
      </c>
      <c r="C18" s="12" t="str">
        <f t="shared" si="2"/>
        <v/>
      </c>
      <c r="D18" s="11"/>
      <c r="F18" s="10"/>
      <c r="G18" s="12"/>
      <c r="H18" s="13"/>
      <c r="I18" s="14"/>
      <c r="K18" s="10"/>
      <c r="L18" s="12"/>
      <c r="M18" s="6"/>
      <c r="N18" s="12"/>
      <c r="O18" s="84"/>
      <c r="P18" s="151" t="s">
        <v>118</v>
      </c>
      <c r="Q18" s="91"/>
      <c r="R18" s="131" t="s">
        <v>91</v>
      </c>
      <c r="S18" s="131"/>
      <c r="T18" s="131"/>
      <c r="U18" s="131"/>
      <c r="V18" s="131"/>
      <c r="W18" s="131"/>
      <c r="X18" s="131"/>
      <c r="Y18" s="131"/>
      <c r="Z18" s="131"/>
      <c r="AA18" s="131"/>
    </row>
    <row r="19" spans="1:27" x14ac:dyDescent="0.35">
      <c r="A19" s="9">
        <v>2</v>
      </c>
      <c r="B19" s="54">
        <v>0</v>
      </c>
      <c r="C19" s="12" t="str">
        <f t="shared" si="2"/>
        <v/>
      </c>
      <c r="D19" s="11"/>
      <c r="F19" s="10"/>
      <c r="G19" s="12"/>
      <c r="H19" s="13"/>
      <c r="I19" s="14"/>
      <c r="K19" s="10"/>
      <c r="L19" s="12"/>
      <c r="M19" s="6"/>
      <c r="N19" s="12"/>
      <c r="O19" s="84"/>
      <c r="P19" s="151" t="s">
        <v>119</v>
      </c>
      <c r="Q19" s="91"/>
      <c r="R19" s="131" t="s">
        <v>95</v>
      </c>
      <c r="S19" s="131"/>
      <c r="T19" s="131"/>
      <c r="U19" s="131"/>
      <c r="V19" s="131"/>
      <c r="W19" s="131"/>
      <c r="X19" s="131"/>
      <c r="Y19" s="131"/>
      <c r="Z19" s="131"/>
      <c r="AA19" s="131"/>
    </row>
    <row r="20" spans="1:27" x14ac:dyDescent="0.35">
      <c r="A20" s="9">
        <v>6.3E-2</v>
      </c>
      <c r="B20" s="54">
        <v>0</v>
      </c>
      <c r="C20" s="12" t="str">
        <f t="shared" si="2"/>
        <v/>
      </c>
      <c r="D20" s="11"/>
      <c r="F20" s="10"/>
      <c r="G20" s="13"/>
      <c r="H20" s="6"/>
      <c r="I20" s="7"/>
      <c r="K20" s="10"/>
      <c r="L20" s="12"/>
      <c r="M20" s="6"/>
      <c r="N20" s="12"/>
      <c r="O20" s="84"/>
      <c r="P20" s="151" t="s">
        <v>120</v>
      </c>
      <c r="Q20" s="91"/>
      <c r="R20" s="131" t="s">
        <v>94</v>
      </c>
      <c r="S20" s="131"/>
      <c r="T20" s="131"/>
      <c r="U20" s="131"/>
      <c r="V20" s="131"/>
      <c r="W20" s="131"/>
      <c r="X20" s="131"/>
      <c r="Y20" s="131"/>
      <c r="Z20" s="131"/>
      <c r="AA20" s="131"/>
    </row>
    <row r="21" spans="1:27" x14ac:dyDescent="0.35">
      <c r="A21" s="16" t="s">
        <v>16</v>
      </c>
      <c r="B21" s="54">
        <v>0</v>
      </c>
      <c r="C21" s="12"/>
      <c r="D21" s="7"/>
      <c r="F21" s="8"/>
      <c r="G21" s="6"/>
      <c r="H21" s="6"/>
      <c r="I21" s="7"/>
      <c r="K21" s="8"/>
      <c r="L21" s="6"/>
      <c r="M21" s="6"/>
      <c r="N21" s="6"/>
      <c r="O21" s="84"/>
      <c r="P21" s="151" t="s">
        <v>121</v>
      </c>
      <c r="Q21" s="91"/>
      <c r="R21" s="131" t="s">
        <v>96</v>
      </c>
      <c r="S21" s="131"/>
      <c r="T21" s="131"/>
      <c r="U21" s="131"/>
      <c r="V21" s="131"/>
      <c r="W21" s="131"/>
      <c r="X21" s="131"/>
      <c r="Y21" s="131"/>
      <c r="Z21" s="131"/>
      <c r="AA21" s="131"/>
    </row>
    <row r="22" spans="1:27" ht="15" thickBot="1" x14ac:dyDescent="0.4">
      <c r="A22" s="8" t="s">
        <v>18</v>
      </c>
      <c r="B22" s="6"/>
      <c r="C22" s="12" t="str">
        <f>IF(B21&gt;0,(SUM(C11:C21)+B21),"")</f>
        <v/>
      </c>
      <c r="D22" s="7"/>
      <c r="F22" s="8"/>
      <c r="G22" s="6"/>
      <c r="H22" s="6"/>
      <c r="I22" s="7"/>
      <c r="K22" s="8"/>
      <c r="L22" s="6"/>
      <c r="M22" s="6"/>
      <c r="N22" s="6"/>
      <c r="O22" s="84"/>
      <c r="P22" s="136"/>
      <c r="Q22" s="85"/>
      <c r="R22" s="80"/>
      <c r="S22" s="80"/>
      <c r="T22" s="80"/>
      <c r="U22" s="80"/>
      <c r="V22" s="80"/>
      <c r="W22" s="80"/>
      <c r="X22" s="80"/>
      <c r="Y22" s="80"/>
      <c r="Z22" s="80"/>
      <c r="AA22" s="80"/>
    </row>
    <row r="23" spans="1:27" x14ac:dyDescent="0.35">
      <c r="A23" s="8"/>
      <c r="B23" s="6"/>
      <c r="C23" s="6"/>
      <c r="D23" s="15" t="str">
        <f>IF(B16&gt;0,(+B16),"")</f>
        <v/>
      </c>
      <c r="F23" s="8"/>
      <c r="G23" s="6"/>
      <c r="H23" s="6"/>
      <c r="I23" s="7"/>
      <c r="K23" s="8"/>
      <c r="L23" s="6"/>
      <c r="M23" s="6"/>
      <c r="N23" s="6"/>
      <c r="O23" s="83"/>
      <c r="P23" s="80"/>
      <c r="Q23" s="83"/>
      <c r="R23" s="83"/>
      <c r="S23" s="83"/>
      <c r="T23" s="83"/>
      <c r="U23" s="83"/>
      <c r="V23" s="83"/>
      <c r="W23" s="83"/>
      <c r="X23" s="83"/>
      <c r="Y23" s="83"/>
      <c r="Z23" s="83"/>
      <c r="AA23" s="83"/>
    </row>
    <row r="24" spans="1:27" x14ac:dyDescent="0.35">
      <c r="B24" s="6"/>
      <c r="C24" s="6"/>
      <c r="D24" s="7"/>
      <c r="F24" s="17"/>
      <c r="G24" s="18"/>
      <c r="H24" s="18"/>
      <c r="I24" s="19"/>
      <c r="K24" s="17" t="s">
        <v>28</v>
      </c>
      <c r="L24" s="18"/>
      <c r="M24" s="18"/>
      <c r="N24" s="23" t="str">
        <f>IF(B19&gt;0,(SUM(N12:N20)),"")</f>
        <v/>
      </c>
      <c r="O24" s="83"/>
      <c r="P24" s="83"/>
      <c r="Q24" s="83"/>
      <c r="R24" s="83"/>
      <c r="S24" s="83"/>
      <c r="T24" s="83"/>
      <c r="U24" s="83"/>
      <c r="V24" s="83"/>
      <c r="W24" s="83"/>
      <c r="X24" s="83"/>
      <c r="Y24" s="83"/>
      <c r="Z24" s="83"/>
      <c r="AA24" s="83"/>
    </row>
    <row r="25" spans="1:27" ht="15" thickBot="1" x14ac:dyDescent="0.4">
      <c r="A25" s="8" t="s">
        <v>89</v>
      </c>
      <c r="B25" s="6"/>
      <c r="C25" s="6"/>
      <c r="D25" s="11" t="str">
        <f>IF(B16&gt;0,(D23/C22),"")</f>
        <v/>
      </c>
      <c r="F25" s="6"/>
      <c r="G25" s="6"/>
      <c r="H25" s="6"/>
      <c r="I25" s="6"/>
      <c r="O25" s="83"/>
      <c r="P25" s="86"/>
      <c r="Q25" s="86"/>
      <c r="R25" s="86"/>
      <c r="S25" s="86"/>
      <c r="T25" s="83"/>
      <c r="U25" s="86"/>
      <c r="V25" s="86"/>
      <c r="W25" s="86"/>
      <c r="X25" s="86"/>
      <c r="Y25" s="83"/>
      <c r="Z25" s="83"/>
      <c r="AA25" s="83"/>
    </row>
    <row r="26" spans="1:27" x14ac:dyDescent="0.35">
      <c r="A26" s="8" t="s">
        <v>87</v>
      </c>
      <c r="B26" s="6"/>
      <c r="C26" s="6"/>
      <c r="D26" s="7"/>
      <c r="F26" s="45" t="s">
        <v>85</v>
      </c>
      <c r="G26" s="1"/>
      <c r="H26" s="1"/>
      <c r="I26" s="2"/>
      <c r="O26" s="84"/>
      <c r="P26" s="138" t="s">
        <v>99</v>
      </c>
      <c r="Q26" s="134"/>
      <c r="R26" s="134"/>
      <c r="S26" s="127"/>
      <c r="T26" s="91"/>
      <c r="U26" s="131" t="s">
        <v>48</v>
      </c>
      <c r="V26" s="131" t="s">
        <v>49</v>
      </c>
      <c r="W26" s="131"/>
      <c r="X26" s="131"/>
      <c r="Y26" s="85"/>
      <c r="Z26" s="83"/>
      <c r="AA26" s="83"/>
    </row>
    <row r="27" spans="1:27" x14ac:dyDescent="0.35">
      <c r="A27" s="17" t="s">
        <v>88</v>
      </c>
      <c r="B27" s="18"/>
      <c r="C27" s="25" t="s">
        <v>21</v>
      </c>
      <c r="D27" s="19"/>
      <c r="F27" s="8" t="s">
        <v>29</v>
      </c>
      <c r="G27" s="6"/>
      <c r="H27" s="54"/>
      <c r="I27" s="7" t="s">
        <v>6</v>
      </c>
      <c r="O27" s="84"/>
      <c r="P27" s="128" t="s">
        <v>29</v>
      </c>
      <c r="Q27" s="106"/>
      <c r="R27" s="152" t="s">
        <v>123</v>
      </c>
      <c r="S27" s="107" t="s">
        <v>6</v>
      </c>
      <c r="T27" s="85"/>
      <c r="U27" s="80"/>
      <c r="V27" s="80"/>
      <c r="W27" s="80"/>
      <c r="X27" s="80"/>
      <c r="Y27" s="83"/>
      <c r="Z27" s="83"/>
      <c r="AA27" s="83"/>
    </row>
    <row r="28" spans="1:27" x14ac:dyDescent="0.35">
      <c r="F28" s="8" t="s">
        <v>30</v>
      </c>
      <c r="G28" s="6"/>
      <c r="H28" s="54"/>
      <c r="I28" s="7" t="s">
        <v>6</v>
      </c>
      <c r="O28" s="84"/>
      <c r="P28" s="128" t="s">
        <v>30</v>
      </c>
      <c r="Q28" s="106"/>
      <c r="R28" s="152" t="s">
        <v>124</v>
      </c>
      <c r="S28" s="107" t="s">
        <v>6</v>
      </c>
      <c r="T28" s="85"/>
      <c r="U28" s="83"/>
      <c r="V28" s="83"/>
      <c r="W28" s="83"/>
      <c r="X28" s="83"/>
      <c r="Y28" s="83"/>
      <c r="Z28" s="83"/>
      <c r="AA28" s="83"/>
    </row>
    <row r="29" spans="1:27" x14ac:dyDescent="0.35">
      <c r="F29" s="8" t="s">
        <v>7</v>
      </c>
      <c r="G29" s="6"/>
      <c r="H29" s="54"/>
      <c r="I29" s="7" t="s">
        <v>6</v>
      </c>
      <c r="O29" s="84"/>
      <c r="P29" s="128" t="s">
        <v>7</v>
      </c>
      <c r="Q29" s="106"/>
      <c r="R29" s="152" t="s">
        <v>125</v>
      </c>
      <c r="S29" s="107" t="s">
        <v>6</v>
      </c>
      <c r="T29" s="85"/>
      <c r="U29" s="86"/>
      <c r="V29" s="86"/>
      <c r="W29" s="86"/>
      <c r="X29" s="86"/>
      <c r="Y29" s="86"/>
      <c r="Z29" s="86"/>
      <c r="AA29" s="86"/>
    </row>
    <row r="30" spans="1:27" x14ac:dyDescent="0.35">
      <c r="F30" s="8" t="s">
        <v>31</v>
      </c>
      <c r="G30" s="6"/>
      <c r="H30" s="43">
        <v>25</v>
      </c>
      <c r="I30" s="7" t="s">
        <v>32</v>
      </c>
      <c r="O30" s="84"/>
      <c r="P30" s="128" t="s">
        <v>98</v>
      </c>
      <c r="Q30" s="106"/>
      <c r="R30" s="139" t="s">
        <v>97</v>
      </c>
      <c r="S30" s="107" t="s">
        <v>32</v>
      </c>
      <c r="T30" s="91"/>
      <c r="U30" s="131" t="s">
        <v>50</v>
      </c>
      <c r="V30" s="131" t="s">
        <v>51</v>
      </c>
      <c r="W30" s="131"/>
      <c r="X30" s="131"/>
      <c r="Y30" s="131"/>
      <c r="Z30" s="131"/>
      <c r="AA30" s="131"/>
    </row>
    <row r="31" spans="1:27" ht="15" thickBot="1" x14ac:dyDescent="0.4">
      <c r="F31" s="17" t="s">
        <v>33</v>
      </c>
      <c r="G31" s="18"/>
      <c r="H31" s="44" t="s">
        <v>8</v>
      </c>
      <c r="I31" s="19" t="s">
        <v>9</v>
      </c>
      <c r="O31" s="84"/>
      <c r="P31" s="130" t="s">
        <v>52</v>
      </c>
      <c r="Q31" s="110"/>
      <c r="R31" s="140" t="s">
        <v>97</v>
      </c>
      <c r="S31" s="111" t="s">
        <v>9</v>
      </c>
      <c r="T31" s="91"/>
      <c r="U31" s="131" t="s">
        <v>102</v>
      </c>
      <c r="V31" s="131"/>
      <c r="W31" s="131"/>
      <c r="X31" s="131"/>
      <c r="Y31" s="131"/>
      <c r="Z31" s="131"/>
      <c r="AA31" s="131" t="s">
        <v>103</v>
      </c>
    </row>
    <row r="32" spans="1:27" ht="15" thickBot="1" x14ac:dyDescent="0.4">
      <c r="O32" s="83"/>
      <c r="P32" s="79"/>
      <c r="Q32" s="79"/>
      <c r="R32" s="79"/>
      <c r="S32" s="80"/>
      <c r="T32" s="83"/>
      <c r="U32" s="79"/>
      <c r="V32" s="79"/>
      <c r="W32" s="79"/>
      <c r="X32" s="79"/>
      <c r="Y32" s="79"/>
      <c r="Z32" s="80"/>
      <c r="AA32" s="80"/>
    </row>
    <row r="33" spans="1:27" x14ac:dyDescent="0.35">
      <c r="A33" s="45" t="s">
        <v>152</v>
      </c>
      <c r="B33" s="47"/>
      <c r="C33" s="47"/>
      <c r="D33" s="48"/>
      <c r="F33" s="27" t="s">
        <v>38</v>
      </c>
      <c r="G33" s="1"/>
      <c r="H33" s="1"/>
      <c r="I33" s="2"/>
      <c r="K33" s="27" t="s">
        <v>40</v>
      </c>
      <c r="L33" s="1"/>
      <c r="M33" s="1"/>
      <c r="N33" s="1"/>
      <c r="O33" s="84"/>
      <c r="P33" s="138" t="s">
        <v>152</v>
      </c>
      <c r="Q33" s="141"/>
      <c r="R33" s="142"/>
      <c r="S33" s="87"/>
      <c r="T33" s="84"/>
      <c r="U33" s="145" t="s">
        <v>19</v>
      </c>
      <c r="V33" s="141" t="s">
        <v>100</v>
      </c>
      <c r="W33" s="141"/>
      <c r="X33" s="141"/>
      <c r="Y33" s="127"/>
      <c r="Z33" s="85"/>
      <c r="AA33" s="83"/>
    </row>
    <row r="34" spans="1:27" x14ac:dyDescent="0.35">
      <c r="A34" s="8" t="s">
        <v>35</v>
      </c>
      <c r="B34" s="57">
        <v>0</v>
      </c>
      <c r="C34" s="154" t="s">
        <v>132</v>
      </c>
      <c r="D34" s="46"/>
      <c r="F34" s="8"/>
      <c r="G34" s="6"/>
      <c r="H34" s="6"/>
      <c r="I34" s="7"/>
      <c r="K34" s="155" t="s">
        <v>133</v>
      </c>
      <c r="L34" s="42" t="s">
        <v>134</v>
      </c>
      <c r="M34" s="54">
        <v>0</v>
      </c>
      <c r="N34" s="156" t="s">
        <v>2</v>
      </c>
      <c r="O34" s="84"/>
      <c r="P34" s="128" t="s">
        <v>35</v>
      </c>
      <c r="Q34" s="152" t="s">
        <v>126</v>
      </c>
      <c r="R34" s="143"/>
      <c r="S34" s="87"/>
      <c r="T34" s="84"/>
      <c r="U34" s="128" t="s">
        <v>53</v>
      </c>
      <c r="V34" s="106"/>
      <c r="W34" s="106"/>
      <c r="X34" s="146">
        <v>1</v>
      </c>
      <c r="Y34" s="107" t="s">
        <v>2</v>
      </c>
      <c r="Z34" s="85"/>
      <c r="AA34" s="83"/>
    </row>
    <row r="35" spans="1:27" ht="15" thickBot="1" x14ac:dyDescent="0.4">
      <c r="A35" s="8" t="s">
        <v>29</v>
      </c>
      <c r="B35" s="57">
        <v>0</v>
      </c>
      <c r="C35" s="154" t="s">
        <v>132</v>
      </c>
      <c r="D35" s="46"/>
      <c r="F35" s="8" t="s">
        <v>29</v>
      </c>
      <c r="G35" s="6"/>
      <c r="H35" s="22" t="str">
        <f>IF(B16&gt;0,((H27/B35)/100),"")</f>
        <v/>
      </c>
      <c r="I35" s="7"/>
      <c r="K35" s="17" t="s">
        <v>41</v>
      </c>
      <c r="L35" s="18"/>
      <c r="M35" s="23" t="str">
        <f>IF(B16&gt;0,((M34/10)*(N24/(D23/1000))),"")</f>
        <v/>
      </c>
      <c r="N35" s="18" t="s">
        <v>10</v>
      </c>
      <c r="O35" s="84"/>
      <c r="P35" s="128" t="s">
        <v>29</v>
      </c>
      <c r="Q35" s="152" t="s">
        <v>127</v>
      </c>
      <c r="R35" s="143"/>
      <c r="S35" s="87"/>
      <c r="T35" s="84"/>
      <c r="U35" s="130" t="s">
        <v>54</v>
      </c>
      <c r="V35" s="110"/>
      <c r="W35" s="110"/>
      <c r="X35" s="147">
        <v>1.1000000000000001</v>
      </c>
      <c r="Y35" s="111" t="s">
        <v>2</v>
      </c>
      <c r="Z35" s="85"/>
      <c r="AA35" s="83"/>
    </row>
    <row r="36" spans="1:27" ht="15" thickBot="1" x14ac:dyDescent="0.4">
      <c r="A36" s="8" t="s">
        <v>30</v>
      </c>
      <c r="B36" s="57">
        <v>0</v>
      </c>
      <c r="C36" s="154" t="s">
        <v>132</v>
      </c>
      <c r="D36" s="46"/>
      <c r="F36" s="8" t="s">
        <v>30</v>
      </c>
      <c r="G36" s="6"/>
      <c r="H36" s="22" t="str">
        <f>IF(B16&gt;0,((H28/B36)/100),"")</f>
        <v/>
      </c>
      <c r="I36" s="7"/>
      <c r="O36" s="84"/>
      <c r="P36" s="128" t="s">
        <v>30</v>
      </c>
      <c r="Q36" s="152" t="s">
        <v>128</v>
      </c>
      <c r="R36" s="143"/>
      <c r="S36" s="87"/>
      <c r="T36" s="83"/>
      <c r="U36" s="79"/>
      <c r="V36" s="79"/>
      <c r="W36" s="79"/>
      <c r="X36" s="79"/>
      <c r="Y36" s="80"/>
      <c r="Z36" s="83"/>
      <c r="AA36" s="83"/>
    </row>
    <row r="37" spans="1:27" ht="15" thickBot="1" x14ac:dyDescent="0.4">
      <c r="A37" s="8" t="s">
        <v>7</v>
      </c>
      <c r="B37" s="57">
        <v>0</v>
      </c>
      <c r="C37" s="154" t="s">
        <v>132</v>
      </c>
      <c r="D37" s="46"/>
      <c r="F37" s="8" t="s">
        <v>7</v>
      </c>
      <c r="G37" s="6"/>
      <c r="H37" s="22" t="str">
        <f>IF(B16&gt;0,((H29/B37)/100),"")</f>
        <v/>
      </c>
      <c r="I37" s="7"/>
      <c r="K37" s="27" t="s">
        <v>42</v>
      </c>
      <c r="L37" s="1"/>
      <c r="M37" s="1"/>
      <c r="N37" s="1"/>
      <c r="O37" s="84"/>
      <c r="P37" s="130" t="s">
        <v>7</v>
      </c>
      <c r="Q37" s="153" t="s">
        <v>129</v>
      </c>
      <c r="R37" s="144"/>
      <c r="S37" s="87"/>
      <c r="T37" s="84"/>
      <c r="U37" s="101" t="s">
        <v>55</v>
      </c>
      <c r="V37" s="102"/>
      <c r="W37" s="102"/>
      <c r="X37" s="103"/>
      <c r="Y37" s="85"/>
      <c r="Z37" s="83"/>
      <c r="AA37" s="83"/>
    </row>
    <row r="38" spans="1:27" x14ac:dyDescent="0.35">
      <c r="A38" s="8"/>
      <c r="B38" s="6"/>
      <c r="C38" s="6"/>
      <c r="D38" s="7"/>
      <c r="F38" s="8"/>
      <c r="G38" s="6"/>
      <c r="H38" s="22"/>
      <c r="I38" s="7"/>
      <c r="K38" s="8" t="s">
        <v>35</v>
      </c>
      <c r="L38" s="6"/>
      <c r="M38" s="49" t="str">
        <f>IF(B16&gt;0,(100/(1+(M35/H39)/1000)),"")</f>
        <v/>
      </c>
      <c r="N38" s="81" t="s">
        <v>6</v>
      </c>
      <c r="O38" s="83"/>
      <c r="P38" s="80"/>
      <c r="Q38" s="80"/>
      <c r="R38" s="80"/>
      <c r="S38" s="83"/>
      <c r="T38" s="84"/>
      <c r="U38" s="128" t="s">
        <v>35</v>
      </c>
      <c r="V38" s="106"/>
      <c r="W38" s="106"/>
      <c r="X38" s="107" t="s">
        <v>6</v>
      </c>
      <c r="Y38" s="85"/>
      <c r="Z38" s="83"/>
      <c r="AA38" s="83"/>
    </row>
    <row r="39" spans="1:27" ht="15" thickBot="1" x14ac:dyDescent="0.4">
      <c r="A39" s="17" t="s">
        <v>36</v>
      </c>
      <c r="B39" s="24" t="str">
        <f>IF(B34&gt;0,(1/H39),"")</f>
        <v/>
      </c>
      <c r="C39" s="18" t="s">
        <v>37</v>
      </c>
      <c r="D39" s="19"/>
      <c r="F39" s="17" t="s">
        <v>39</v>
      </c>
      <c r="G39" s="18"/>
      <c r="H39" s="24" t="str">
        <f>IF(B16&gt;0,(SUM(H35:H38)),"")</f>
        <v/>
      </c>
      <c r="I39" s="19" t="s">
        <v>11</v>
      </c>
      <c r="K39" s="17" t="s">
        <v>43</v>
      </c>
      <c r="L39" s="18"/>
      <c r="M39" s="50" t="str">
        <f>IF(B16&gt;0,(((M35/H39)/1000)*(100/(1+(M35/H39)/1000))),"")</f>
        <v/>
      </c>
      <c r="N39" s="82" t="s">
        <v>6</v>
      </c>
      <c r="O39" s="83"/>
      <c r="P39" s="83"/>
      <c r="Q39" s="83"/>
      <c r="R39" s="83"/>
      <c r="S39" s="83"/>
      <c r="T39" s="84"/>
      <c r="U39" s="130" t="s">
        <v>43</v>
      </c>
      <c r="V39" s="110"/>
      <c r="W39" s="110"/>
      <c r="X39" s="111" t="s">
        <v>6</v>
      </c>
      <c r="Y39" s="85"/>
      <c r="Z39" s="83"/>
      <c r="AA39" s="83"/>
    </row>
  </sheetData>
  <mergeCells count="1">
    <mergeCell ref="T2:W2"/>
  </mergeCells>
  <pageMargins left="0.70866141732283472" right="0.70866141732283472" top="0.3937007874015748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9"/>
  <sheetViews>
    <sheetView workbookViewId="0">
      <selection activeCell="G3" sqref="G3"/>
    </sheetView>
  </sheetViews>
  <sheetFormatPr defaultRowHeight="14.5" x14ac:dyDescent="0.35"/>
  <cols>
    <col min="4" max="4" width="17.7265625" customWidth="1"/>
    <col min="8" max="8" width="15.26953125" customWidth="1"/>
    <col min="11" max="11" width="10.54296875" customWidth="1"/>
    <col min="12" max="12" width="11.54296875" customWidth="1"/>
    <col min="13" max="13" width="17.54296875" customWidth="1"/>
    <col min="15" max="15" width="16.26953125" customWidth="1"/>
    <col min="16" max="16" width="20.81640625" customWidth="1"/>
    <col min="26" max="26" width="11.81640625" customWidth="1"/>
    <col min="30" max="30" width="11.54296875" customWidth="1"/>
  </cols>
  <sheetData>
    <row r="2" spans="1:28" ht="15.5" x14ac:dyDescent="0.35">
      <c r="A2" s="168" t="s">
        <v>146</v>
      </c>
      <c r="D2" s="6"/>
      <c r="F2" s="161"/>
      <c r="G2" s="172" t="str">
        <f>VERSIEbeheer!B1</f>
        <v>actuele versie 18-10-2021</v>
      </c>
      <c r="H2" s="163"/>
      <c r="I2" s="163"/>
      <c r="Q2" s="83"/>
      <c r="R2" s="88" t="s">
        <v>12</v>
      </c>
      <c r="S2" s="83"/>
      <c r="T2" s="83"/>
      <c r="U2" s="83"/>
      <c r="V2" s="184" t="s">
        <v>56</v>
      </c>
      <c r="W2" s="184"/>
      <c r="X2" s="184"/>
      <c r="Y2" s="184"/>
      <c r="Z2" s="83"/>
      <c r="AA2" s="78"/>
      <c r="AB2" s="78"/>
    </row>
    <row r="3" spans="1:28" x14ac:dyDescent="0.35">
      <c r="A3" t="s">
        <v>147</v>
      </c>
      <c r="B3" s="167" t="s">
        <v>145</v>
      </c>
      <c r="Q3" s="83"/>
      <c r="R3" s="83" t="s">
        <v>101</v>
      </c>
      <c r="S3" s="83"/>
      <c r="T3" s="83"/>
      <c r="U3" s="83"/>
      <c r="V3" s="83"/>
      <c r="W3" s="83"/>
      <c r="X3" s="83"/>
      <c r="Y3" s="83"/>
      <c r="Z3" s="83"/>
      <c r="AA3" s="78"/>
      <c r="AB3" s="78"/>
    </row>
    <row r="4" spans="1:28" x14ac:dyDescent="0.35">
      <c r="A4" s="171" t="s">
        <v>148</v>
      </c>
      <c r="B4" s="170"/>
      <c r="C4" s="170"/>
      <c r="Q4" s="83"/>
      <c r="R4" s="83"/>
      <c r="S4" s="83"/>
      <c r="T4" s="83"/>
      <c r="U4" s="83"/>
      <c r="V4" s="83"/>
      <c r="W4" s="83"/>
      <c r="X4" s="83"/>
      <c r="Y4" s="83"/>
      <c r="Z4" s="83"/>
      <c r="AA4" s="78"/>
      <c r="AB4" s="78"/>
    </row>
    <row r="5" spans="1:28" ht="15" thickBot="1" x14ac:dyDescent="0.4">
      <c r="A5" s="171" t="s">
        <v>149</v>
      </c>
      <c r="B5" s="170"/>
      <c r="C5" s="170"/>
      <c r="D5" s="170"/>
      <c r="Q5" s="83"/>
      <c r="R5" s="86"/>
      <c r="S5" s="86"/>
      <c r="T5" s="86"/>
      <c r="U5" s="83"/>
      <c r="V5" s="83"/>
      <c r="W5" s="83"/>
      <c r="X5" s="83"/>
      <c r="Y5" s="83"/>
      <c r="Z5" s="83"/>
      <c r="AA5" s="78"/>
      <c r="AB5" s="78"/>
    </row>
    <row r="6" spans="1:28" x14ac:dyDescent="0.35">
      <c r="D6" s="170"/>
      <c r="K6" s="62"/>
      <c r="L6" s="63" t="s">
        <v>57</v>
      </c>
      <c r="M6" s="1"/>
      <c r="N6" s="2"/>
      <c r="O6" s="6"/>
      <c r="P6" s="6"/>
      <c r="Q6" s="84"/>
      <c r="R6" s="133" t="s">
        <v>108</v>
      </c>
      <c r="S6" s="134"/>
      <c r="T6" s="127"/>
      <c r="U6" s="85"/>
      <c r="V6" s="83"/>
      <c r="W6" s="83"/>
      <c r="X6" s="83"/>
      <c r="Y6" s="83"/>
      <c r="Z6" s="83"/>
      <c r="AA6" s="78"/>
      <c r="AB6" s="78"/>
    </row>
    <row r="7" spans="1:28" x14ac:dyDescent="0.35">
      <c r="K7" s="66"/>
      <c r="L7" s="52" t="s">
        <v>58</v>
      </c>
      <c r="M7" s="30"/>
      <c r="N7" s="7"/>
      <c r="O7" s="6"/>
      <c r="P7" s="6"/>
      <c r="Q7" s="84"/>
      <c r="R7" s="128"/>
      <c r="S7" s="106"/>
      <c r="T7" s="107"/>
      <c r="U7" s="85"/>
      <c r="V7" s="83"/>
      <c r="W7" s="83"/>
      <c r="X7" s="83"/>
      <c r="Y7" s="83"/>
      <c r="Z7" s="83"/>
      <c r="AA7" s="78"/>
      <c r="AB7" s="78"/>
    </row>
    <row r="8" spans="1:28" x14ac:dyDescent="0.35">
      <c r="A8" s="77" t="s">
        <v>106</v>
      </c>
      <c r="B8" s="1"/>
      <c r="C8" s="1"/>
      <c r="D8" s="2"/>
      <c r="K8" s="66"/>
      <c r="L8" s="52"/>
      <c r="M8" s="30"/>
      <c r="N8" s="7"/>
      <c r="O8" s="6"/>
      <c r="P8" s="6"/>
      <c r="Q8" s="84"/>
      <c r="R8" s="128"/>
      <c r="S8" s="106"/>
      <c r="T8" s="107"/>
      <c r="U8" s="85"/>
      <c r="V8" s="83"/>
      <c r="W8" s="83"/>
      <c r="X8" s="83"/>
      <c r="Y8" s="83"/>
      <c r="Z8" s="83"/>
      <c r="AA8" s="78"/>
      <c r="AB8" s="78"/>
    </row>
    <row r="9" spans="1:28" x14ac:dyDescent="0.35">
      <c r="A9" s="176" t="s">
        <v>66</v>
      </c>
      <c r="B9" s="64" t="s">
        <v>67</v>
      </c>
      <c r="C9" s="1"/>
      <c r="D9" s="55">
        <v>0</v>
      </c>
      <c r="F9" s="62"/>
      <c r="G9" s="63" t="s">
        <v>64</v>
      </c>
      <c r="H9" s="64"/>
      <c r="I9" s="65"/>
      <c r="K9" s="66"/>
      <c r="L9" s="52" t="s">
        <v>59</v>
      </c>
      <c r="M9" s="6"/>
      <c r="N9" s="7"/>
      <c r="O9" s="6"/>
      <c r="P9" s="6"/>
      <c r="Q9" s="84"/>
      <c r="R9" s="128"/>
      <c r="S9" s="106"/>
      <c r="T9" s="107"/>
      <c r="U9" s="85"/>
      <c r="V9" s="83"/>
      <c r="W9" s="86"/>
      <c r="X9" s="86"/>
      <c r="Y9" s="86"/>
      <c r="Z9" s="86"/>
      <c r="AA9" s="78"/>
      <c r="AB9" s="78"/>
    </row>
    <row r="10" spans="1:28" x14ac:dyDescent="0.35">
      <c r="A10" s="66"/>
      <c r="B10" s="69" t="s">
        <v>68</v>
      </c>
      <c r="C10" s="6"/>
      <c r="D10" s="56">
        <v>0</v>
      </c>
      <c r="F10" s="66"/>
      <c r="G10" s="52" t="s">
        <v>60</v>
      </c>
      <c r="H10" s="67"/>
      <c r="I10" s="68"/>
      <c r="K10" s="66"/>
      <c r="L10" s="74" t="s">
        <v>60</v>
      </c>
      <c r="M10" s="31"/>
      <c r="N10" s="7"/>
      <c r="O10" s="6"/>
      <c r="P10" s="6"/>
      <c r="Q10" s="84"/>
      <c r="R10" s="128"/>
      <c r="S10" s="106"/>
      <c r="T10" s="107"/>
      <c r="U10" s="85"/>
      <c r="V10" s="84"/>
      <c r="W10" s="131" t="s">
        <v>113</v>
      </c>
      <c r="X10" s="131"/>
      <c r="Y10" s="131"/>
      <c r="Z10" s="131"/>
      <c r="AA10" s="131"/>
      <c r="AB10" s="78"/>
    </row>
    <row r="11" spans="1:28" x14ac:dyDescent="0.35">
      <c r="A11" s="66"/>
      <c r="B11" s="69" t="s">
        <v>69</v>
      </c>
      <c r="C11" s="6"/>
      <c r="D11" s="56">
        <v>0</v>
      </c>
      <c r="F11" s="66"/>
      <c r="G11" s="52" t="s">
        <v>105</v>
      </c>
      <c r="H11" s="69"/>
      <c r="I11" s="68"/>
      <c r="K11" s="66"/>
      <c r="L11" s="75" t="s">
        <v>61</v>
      </c>
      <c r="M11" s="6"/>
      <c r="N11" s="7"/>
      <c r="O11" s="6"/>
      <c r="P11" s="6"/>
      <c r="Q11" s="84"/>
      <c r="R11" s="128"/>
      <c r="S11" s="106" t="s">
        <v>61</v>
      </c>
      <c r="T11" s="107"/>
      <c r="U11" s="85"/>
      <c r="V11" s="84"/>
      <c r="W11" s="131" t="s">
        <v>107</v>
      </c>
      <c r="X11" s="131"/>
      <c r="Y11" s="131"/>
      <c r="Z11" s="131"/>
      <c r="AA11" s="131"/>
      <c r="AB11" s="78"/>
    </row>
    <row r="12" spans="1:28" ht="15" thickBot="1" x14ac:dyDescent="0.4">
      <c r="A12" s="70"/>
      <c r="B12" s="72" t="s">
        <v>30</v>
      </c>
      <c r="C12" s="18"/>
      <c r="D12" s="148" t="str">
        <f>IF(D9&gt;0,(D11-D10),"")</f>
        <v/>
      </c>
      <c r="F12" s="70"/>
      <c r="G12" s="71" t="s">
        <v>65</v>
      </c>
      <c r="H12" s="72"/>
      <c r="I12" s="73"/>
      <c r="K12" s="70"/>
      <c r="L12" s="71" t="s">
        <v>62</v>
      </c>
      <c r="M12" s="21"/>
      <c r="N12" s="36" t="s">
        <v>63</v>
      </c>
      <c r="O12" s="58"/>
      <c r="P12" s="58"/>
      <c r="Q12" s="84"/>
      <c r="R12" s="130"/>
      <c r="S12" s="110"/>
      <c r="T12" s="111"/>
      <c r="U12" s="85"/>
      <c r="V12" s="83"/>
      <c r="W12" s="80"/>
      <c r="X12" s="80"/>
      <c r="Y12" s="80"/>
      <c r="Z12" s="80"/>
      <c r="AA12" s="78"/>
      <c r="AB12" s="78"/>
    </row>
    <row r="13" spans="1:28" x14ac:dyDescent="0.35">
      <c r="A13" s="6"/>
      <c r="B13" s="6"/>
      <c r="C13" s="6"/>
      <c r="D13" s="12"/>
      <c r="F13" s="6"/>
      <c r="G13" s="6"/>
      <c r="H13" s="6"/>
      <c r="I13" s="6"/>
      <c r="K13" s="6"/>
      <c r="L13" s="6"/>
      <c r="M13" s="6"/>
      <c r="N13" s="6"/>
      <c r="O13" s="6"/>
      <c r="P13" s="6"/>
      <c r="Q13" s="83"/>
      <c r="R13" s="80"/>
      <c r="S13" s="80"/>
      <c r="T13" s="80"/>
      <c r="U13" s="83"/>
      <c r="V13" s="83"/>
      <c r="W13" s="83"/>
      <c r="X13" s="83"/>
      <c r="Y13" s="83"/>
      <c r="Z13" s="83"/>
      <c r="AA13" s="78"/>
      <c r="AB13" s="78"/>
    </row>
    <row r="14" spans="1:28" ht="15" thickBot="1" x14ac:dyDescent="0.4">
      <c r="A14" s="6"/>
      <c r="B14" s="6"/>
      <c r="C14" s="6"/>
      <c r="D14" s="12"/>
      <c r="F14" s="6"/>
      <c r="G14" s="6"/>
      <c r="H14" s="6"/>
      <c r="I14" s="6"/>
      <c r="K14" s="6"/>
      <c r="L14" s="6"/>
      <c r="M14" s="6"/>
      <c r="N14" s="6"/>
      <c r="O14" s="6"/>
      <c r="P14" s="6"/>
      <c r="Q14" s="83"/>
      <c r="R14" s="86"/>
      <c r="S14" s="86"/>
      <c r="T14" s="86"/>
      <c r="U14" s="83"/>
      <c r="V14" s="83"/>
      <c r="W14" s="86"/>
      <c r="X14" s="86"/>
      <c r="Y14" s="86"/>
      <c r="Z14" s="83"/>
      <c r="AA14" s="78"/>
      <c r="AB14" s="78"/>
    </row>
    <row r="15" spans="1:28" x14ac:dyDescent="0.35">
      <c r="A15" s="174" t="s">
        <v>66</v>
      </c>
      <c r="B15" s="1" t="s">
        <v>70</v>
      </c>
      <c r="C15" s="37" t="s">
        <v>155</v>
      </c>
      <c r="D15" s="32" t="str">
        <f>IF(D9&gt;0,(+B31),"")</f>
        <v/>
      </c>
      <c r="F15" s="174" t="s">
        <v>72</v>
      </c>
      <c r="G15" s="1" t="s">
        <v>35</v>
      </c>
      <c r="H15" s="33" t="str">
        <f>IF(D9&gt;0,((D15/D9)*100),"")</f>
        <v/>
      </c>
      <c r="I15" s="2" t="s">
        <v>6</v>
      </c>
      <c r="J15" s="35"/>
      <c r="K15" s="76" t="s">
        <v>73</v>
      </c>
      <c r="L15" s="64" t="s">
        <v>35</v>
      </c>
      <c r="M15" s="64"/>
      <c r="N15" s="65" t="s">
        <v>6</v>
      </c>
      <c r="O15" s="6"/>
      <c r="P15" s="6"/>
      <c r="Q15" s="84"/>
      <c r="R15" s="133"/>
      <c r="S15" s="134"/>
      <c r="T15" s="127" t="str">
        <f>C15</f>
        <v>&gt; 2 mm!</v>
      </c>
      <c r="U15" s="85"/>
      <c r="V15" s="84"/>
      <c r="W15" s="131" t="s">
        <v>80</v>
      </c>
      <c r="X15" s="131"/>
      <c r="Y15" s="131"/>
      <c r="Z15" s="85"/>
      <c r="AA15" s="78"/>
      <c r="AB15" s="78"/>
    </row>
    <row r="16" spans="1:28" x14ac:dyDescent="0.35">
      <c r="A16" s="8"/>
      <c r="B16" s="6" t="s">
        <v>71</v>
      </c>
      <c r="C16" s="30" t="s">
        <v>156</v>
      </c>
      <c r="D16" s="15" t="str">
        <f>IF(D9&gt;0,(B34-B31),"")</f>
        <v/>
      </c>
      <c r="F16" s="8"/>
      <c r="G16" s="6" t="s">
        <v>29</v>
      </c>
      <c r="H16" s="12" t="str">
        <f>IF(D9&gt;0,((D16/D9)*100),"")</f>
        <v/>
      </c>
      <c r="I16" s="7" t="s">
        <v>6</v>
      </c>
      <c r="J16" s="51"/>
      <c r="K16" s="66"/>
      <c r="L16" s="69" t="s">
        <v>29</v>
      </c>
      <c r="M16" s="69"/>
      <c r="N16" s="68" t="s">
        <v>6</v>
      </c>
      <c r="O16" s="6"/>
      <c r="P16" s="6"/>
      <c r="Q16" s="84"/>
      <c r="R16" s="128"/>
      <c r="S16" s="106"/>
      <c r="T16" s="107" t="str">
        <f>C16</f>
        <v>&lt; 2 mm!</v>
      </c>
      <c r="U16" s="85"/>
      <c r="V16" s="84"/>
      <c r="W16" s="131" t="s">
        <v>81</v>
      </c>
      <c r="X16" s="131"/>
      <c r="Y16" s="131"/>
      <c r="Z16" s="85"/>
      <c r="AA16" s="78"/>
      <c r="AB16" s="78"/>
    </row>
    <row r="17" spans="1:28" x14ac:dyDescent="0.35">
      <c r="A17" s="8"/>
      <c r="B17" s="6" t="s">
        <v>30</v>
      </c>
      <c r="C17" s="6" t="s">
        <v>157</v>
      </c>
      <c r="D17" s="15" t="str">
        <f>IF(D9&gt;0,(B35+D12),"")</f>
        <v/>
      </c>
      <c r="F17" s="8"/>
      <c r="G17" s="6" t="s">
        <v>30</v>
      </c>
      <c r="H17" s="12" t="str">
        <f>IF(D9&gt;0,((D17/D9)*100),"")</f>
        <v/>
      </c>
      <c r="I17" s="7" t="s">
        <v>6</v>
      </c>
      <c r="J17" s="51"/>
      <c r="K17" s="66"/>
      <c r="L17" s="69" t="s">
        <v>30</v>
      </c>
      <c r="M17" s="69"/>
      <c r="N17" s="68" t="s">
        <v>6</v>
      </c>
      <c r="O17" s="6"/>
      <c r="P17" s="6"/>
      <c r="Q17" s="84"/>
      <c r="R17" s="128"/>
      <c r="S17" s="106"/>
      <c r="T17" s="107"/>
      <c r="U17" s="85"/>
      <c r="V17" s="83"/>
      <c r="W17" s="80"/>
      <c r="X17" s="80"/>
      <c r="Y17" s="80"/>
      <c r="Z17" s="83"/>
      <c r="AA17" s="78"/>
      <c r="AB17" s="78"/>
    </row>
    <row r="18" spans="1:28" ht="15" thickBot="1" x14ac:dyDescent="0.4">
      <c r="A18" s="17"/>
      <c r="B18" s="18" t="s">
        <v>7</v>
      </c>
      <c r="C18" s="18"/>
      <c r="D18" s="20" t="str">
        <f>IF(D9&gt;0,(D9-D15-D16-D17),"")</f>
        <v/>
      </c>
      <c r="F18" s="17"/>
      <c r="G18" s="18" t="s">
        <v>7</v>
      </c>
      <c r="H18" s="23" t="str">
        <f>IF(D9&gt;0,((D18/D9)*100),"")</f>
        <v/>
      </c>
      <c r="I18" s="19" t="s">
        <v>6</v>
      </c>
      <c r="J18" s="51"/>
      <c r="K18" s="70"/>
      <c r="L18" s="72" t="s">
        <v>7</v>
      </c>
      <c r="M18" s="72"/>
      <c r="N18" s="73" t="s">
        <v>6</v>
      </c>
      <c r="O18" s="6"/>
      <c r="P18" s="12"/>
      <c r="Q18" s="84"/>
      <c r="R18" s="130"/>
      <c r="S18" s="110"/>
      <c r="T18" s="111"/>
      <c r="U18" s="85"/>
      <c r="V18" s="83"/>
      <c r="W18" s="83"/>
      <c r="X18" s="83"/>
      <c r="Y18" s="83"/>
      <c r="Z18" s="83"/>
      <c r="AA18" s="78"/>
      <c r="AB18" s="78"/>
    </row>
    <row r="19" spans="1:28" ht="15" thickBot="1" x14ac:dyDescent="0.4">
      <c r="Q19" s="83"/>
      <c r="R19" s="79"/>
      <c r="S19" s="79"/>
      <c r="T19" s="79"/>
      <c r="U19" s="86"/>
      <c r="V19" s="83"/>
      <c r="W19" s="83"/>
      <c r="X19" s="83"/>
      <c r="Y19" s="83"/>
      <c r="Z19" s="83"/>
      <c r="AA19" s="78"/>
      <c r="AB19" s="78"/>
    </row>
    <row r="20" spans="1:28" x14ac:dyDescent="0.35">
      <c r="A20" s="175" t="s">
        <v>74</v>
      </c>
      <c r="B20" s="1"/>
      <c r="C20" s="1"/>
      <c r="D20" s="2"/>
      <c r="F20" s="174" t="s">
        <v>23</v>
      </c>
      <c r="G20" s="1"/>
      <c r="H20" s="1"/>
      <c r="I20" s="2"/>
      <c r="K20" s="174" t="s">
        <v>27</v>
      </c>
      <c r="L20" s="1"/>
      <c r="M20" s="1"/>
      <c r="N20" s="2"/>
      <c r="O20" s="6"/>
      <c r="P20" s="6"/>
      <c r="Q20" s="84"/>
      <c r="R20" s="126" t="s">
        <v>131</v>
      </c>
      <c r="S20" s="115"/>
      <c r="T20" s="115"/>
      <c r="U20" s="127"/>
      <c r="V20" s="85"/>
      <c r="W20" s="83"/>
      <c r="X20" s="83"/>
      <c r="Y20" s="83"/>
      <c r="Z20" s="83"/>
      <c r="AA20" s="78"/>
      <c r="AB20" s="78"/>
    </row>
    <row r="21" spans="1:28" x14ac:dyDescent="0.35">
      <c r="A21" s="5" t="s">
        <v>14</v>
      </c>
      <c r="B21" s="52" t="s">
        <v>15</v>
      </c>
      <c r="C21" s="3" t="s">
        <v>17</v>
      </c>
      <c r="D21" s="4" t="s">
        <v>35</v>
      </c>
      <c r="F21" s="5" t="s">
        <v>0</v>
      </c>
      <c r="G21" s="3" t="s">
        <v>1</v>
      </c>
      <c r="H21" s="26" t="s">
        <v>22</v>
      </c>
      <c r="I21" s="4" t="s">
        <v>26</v>
      </c>
      <c r="K21" s="5" t="s">
        <v>34</v>
      </c>
      <c r="L21" s="3" t="s">
        <v>25</v>
      </c>
      <c r="M21" s="6"/>
      <c r="N21" s="4" t="s">
        <v>25</v>
      </c>
      <c r="O21" s="149"/>
      <c r="P21" s="3"/>
      <c r="Q21" s="84"/>
      <c r="R21" s="119" t="s">
        <v>130</v>
      </c>
      <c r="S21" s="117"/>
      <c r="T21" s="117"/>
      <c r="U21" s="107"/>
      <c r="V21" s="85"/>
      <c r="W21" s="83"/>
      <c r="X21" s="83"/>
      <c r="Y21" s="83"/>
      <c r="Z21" s="83"/>
      <c r="AA21" s="78"/>
      <c r="AB21" s="78"/>
    </row>
    <row r="22" spans="1:28" x14ac:dyDescent="0.35">
      <c r="A22" s="5" t="s">
        <v>2</v>
      </c>
      <c r="B22" s="52" t="s">
        <v>3</v>
      </c>
      <c r="C22" s="3" t="s">
        <v>3</v>
      </c>
      <c r="D22" s="4" t="s">
        <v>6</v>
      </c>
      <c r="F22" s="5" t="s">
        <v>2</v>
      </c>
      <c r="G22" s="3" t="s">
        <v>2</v>
      </c>
      <c r="H22" s="38" t="s">
        <v>24</v>
      </c>
      <c r="I22" s="4" t="s">
        <v>2</v>
      </c>
      <c r="K22" s="8"/>
      <c r="L22" s="3" t="s">
        <v>4</v>
      </c>
      <c r="M22" s="6"/>
      <c r="N22" s="4" t="s">
        <v>5</v>
      </c>
      <c r="O22" s="149"/>
      <c r="P22" s="3"/>
      <c r="Q22" s="84"/>
      <c r="R22" s="119"/>
      <c r="S22" s="121" t="s">
        <v>19</v>
      </c>
      <c r="T22" s="117"/>
      <c r="U22" s="107"/>
      <c r="V22" s="85"/>
      <c r="W22" s="83"/>
      <c r="X22" s="83"/>
      <c r="Y22" s="83"/>
      <c r="Z22" s="83"/>
      <c r="AA22" s="78"/>
      <c r="AB22" s="78"/>
    </row>
    <row r="23" spans="1:28" x14ac:dyDescent="0.35">
      <c r="A23" s="8"/>
      <c r="B23" s="53" t="s">
        <v>19</v>
      </c>
      <c r="C23" s="6"/>
      <c r="D23" s="7"/>
      <c r="F23" s="8"/>
      <c r="G23" s="6"/>
      <c r="H23" s="26" t="s">
        <v>25</v>
      </c>
      <c r="I23" s="7"/>
      <c r="K23" s="9" t="str">
        <f>IF(D9&gt;0,(+B38),"")</f>
        <v/>
      </c>
      <c r="L23" s="6"/>
      <c r="M23" s="6"/>
      <c r="N23" s="7"/>
      <c r="O23" s="13"/>
      <c r="P23" s="6"/>
      <c r="Q23" s="84"/>
      <c r="R23" s="128"/>
      <c r="S23" s="106"/>
      <c r="T23" s="106"/>
      <c r="U23" s="107"/>
      <c r="V23" s="85"/>
      <c r="W23" s="83"/>
      <c r="X23" s="83"/>
      <c r="Y23" s="83"/>
      <c r="Z23" s="83"/>
      <c r="AA23" s="78"/>
      <c r="AB23" s="78"/>
    </row>
    <row r="24" spans="1:28" x14ac:dyDescent="0.35">
      <c r="A24" s="10">
        <v>45</v>
      </c>
      <c r="B24" s="54">
        <v>0</v>
      </c>
      <c r="C24" s="6" t="str">
        <f>IF(D9&gt;0,(+B24),"")</f>
        <v/>
      </c>
      <c r="D24" s="11" t="str">
        <f>IF($D$9&gt;0,(C24/$B$31),"")</f>
        <v/>
      </c>
      <c r="F24" s="8"/>
      <c r="G24" s="6"/>
      <c r="H24" s="6"/>
      <c r="I24" s="7"/>
      <c r="K24" s="8"/>
      <c r="L24" s="6"/>
      <c r="M24" s="6"/>
      <c r="N24" s="7"/>
      <c r="O24" s="13"/>
      <c r="P24" s="6"/>
      <c r="Q24" s="84"/>
      <c r="R24" s="128"/>
      <c r="S24" s="106"/>
      <c r="T24" s="106"/>
      <c r="U24" s="107"/>
      <c r="V24" s="85"/>
      <c r="W24" s="83"/>
      <c r="X24" s="83"/>
      <c r="Y24" s="83"/>
      <c r="Z24" s="83"/>
      <c r="AA24" s="78"/>
      <c r="AB24" s="78"/>
    </row>
    <row r="25" spans="1:28" x14ac:dyDescent="0.35">
      <c r="A25" s="10">
        <v>31.5</v>
      </c>
      <c r="B25" s="54">
        <v>0</v>
      </c>
      <c r="C25" s="12" t="str">
        <f>IF($D$9&gt;0,(B25-B24),"")</f>
        <v/>
      </c>
      <c r="D25" s="11" t="str">
        <f t="shared" ref="D25:D31" si="0">IF($D$9&gt;0,(C25/$B$31),"")</f>
        <v/>
      </c>
      <c r="F25" s="10">
        <f t="shared" ref="F25:F31" si="1">A25</f>
        <v>31.5</v>
      </c>
      <c r="G25" s="12">
        <f t="shared" ref="G25:G31" si="2">A24</f>
        <v>45</v>
      </c>
      <c r="H25" s="13">
        <f t="shared" ref="H25:H31" si="3">(4.343/(LOG(G25,10)-LOG(F25,10)))*((1/F25)-(1/G25))</f>
        <v>0.26701989287747924</v>
      </c>
      <c r="I25" s="14">
        <f>10/H25</f>
        <v>37.45039327309015</v>
      </c>
      <c r="K25" s="10" t="str">
        <f>IF(D9&gt;0,(6000/K23),"")</f>
        <v/>
      </c>
      <c r="L25" s="12" t="str">
        <f>IF($D$9&gt;0,(H25*K25),"")</f>
        <v/>
      </c>
      <c r="M25" s="6"/>
      <c r="N25" s="15" t="str">
        <f>IF($D$9&gt;0,((C25/1000)*L25),"")</f>
        <v/>
      </c>
      <c r="O25" s="13"/>
      <c r="P25" s="12"/>
      <c r="Q25" s="84"/>
      <c r="R25" s="128"/>
      <c r="S25" s="106"/>
      <c r="T25" s="106"/>
      <c r="U25" s="107"/>
      <c r="V25" s="85"/>
      <c r="W25" s="83"/>
      <c r="X25" s="83"/>
      <c r="Y25" s="83"/>
      <c r="Z25" s="83"/>
      <c r="AA25" s="78"/>
      <c r="AB25" s="78"/>
    </row>
    <row r="26" spans="1:28" x14ac:dyDescent="0.35">
      <c r="A26" s="10">
        <v>22.4</v>
      </c>
      <c r="B26" s="54">
        <v>0</v>
      </c>
      <c r="C26" s="12" t="str">
        <f t="shared" ref="C26:C31" si="4">IF($D$9&gt;0,(B26-B25),"")</f>
        <v/>
      </c>
      <c r="D26" s="11" t="str">
        <f t="shared" si="0"/>
        <v/>
      </c>
      <c r="F26" s="10">
        <f t="shared" si="1"/>
        <v>22.4</v>
      </c>
      <c r="G26" s="12">
        <f t="shared" si="2"/>
        <v>31.5</v>
      </c>
      <c r="H26" s="13">
        <f t="shared" si="3"/>
        <v>0.37829227039861391</v>
      </c>
      <c r="I26" s="14">
        <f t="shared" ref="I26:I31" si="5">10/H26</f>
        <v>26.4345871763724</v>
      </c>
      <c r="K26" s="10" t="str">
        <f t="shared" ref="K26:K31" si="6">K25</f>
        <v/>
      </c>
      <c r="L26" s="12" t="str">
        <f t="shared" ref="L26:L31" si="7">IF($D$9&gt;0,(H26*K26),"")</f>
        <v/>
      </c>
      <c r="M26" s="6"/>
      <c r="N26" s="15" t="str">
        <f t="shared" ref="N26:N31" si="8">IF($D$9&gt;0,((C26/1000)*L26),"")</f>
        <v/>
      </c>
      <c r="O26" s="13"/>
      <c r="P26" s="12"/>
      <c r="Q26" s="84"/>
      <c r="R26" s="128"/>
      <c r="S26" s="106"/>
      <c r="T26" s="106"/>
      <c r="U26" s="107"/>
      <c r="V26" s="85"/>
      <c r="W26" s="83"/>
      <c r="X26" s="83"/>
      <c r="Y26" s="83"/>
      <c r="Z26" s="83"/>
      <c r="AA26" s="78"/>
      <c r="AB26" s="78"/>
    </row>
    <row r="27" spans="1:28" x14ac:dyDescent="0.35">
      <c r="A27" s="10">
        <v>16</v>
      </c>
      <c r="B27" s="54">
        <v>0</v>
      </c>
      <c r="C27" s="12" t="str">
        <f t="shared" si="4"/>
        <v/>
      </c>
      <c r="D27" s="11" t="str">
        <f t="shared" si="0"/>
        <v/>
      </c>
      <c r="F27" s="10">
        <f t="shared" si="1"/>
        <v>16</v>
      </c>
      <c r="G27" s="12">
        <v>22.4</v>
      </c>
      <c r="H27" s="13">
        <f t="shared" si="3"/>
        <v>0.53072342393856553</v>
      </c>
      <c r="I27" s="14">
        <f t="shared" si="5"/>
        <v>18.842205843843743</v>
      </c>
      <c r="K27" s="10" t="str">
        <f t="shared" si="6"/>
        <v/>
      </c>
      <c r="L27" s="12" t="str">
        <f t="shared" si="7"/>
        <v/>
      </c>
      <c r="M27" s="6"/>
      <c r="N27" s="15" t="str">
        <f t="shared" si="8"/>
        <v/>
      </c>
      <c r="O27" s="13"/>
      <c r="P27" s="12"/>
      <c r="Q27" s="84"/>
      <c r="R27" s="128"/>
      <c r="S27" s="106"/>
      <c r="T27" s="106"/>
      <c r="U27" s="107"/>
      <c r="V27" s="85"/>
      <c r="W27" s="83"/>
      <c r="X27" s="83"/>
      <c r="Y27" s="83"/>
      <c r="Z27" s="83"/>
      <c r="AA27" s="78"/>
      <c r="AB27" s="78"/>
    </row>
    <row r="28" spans="1:28" x14ac:dyDescent="0.35">
      <c r="A28" s="10">
        <v>11.2</v>
      </c>
      <c r="B28" s="54">
        <v>0</v>
      </c>
      <c r="C28" s="12" t="str">
        <f t="shared" si="4"/>
        <v/>
      </c>
      <c r="D28" s="11" t="str">
        <f t="shared" si="0"/>
        <v/>
      </c>
      <c r="F28" s="10">
        <f t="shared" si="1"/>
        <v>11.2</v>
      </c>
      <c r="G28" s="12">
        <f t="shared" si="2"/>
        <v>16</v>
      </c>
      <c r="H28" s="13">
        <f t="shared" si="3"/>
        <v>0.75099344871791174</v>
      </c>
      <c r="I28" s="14">
        <f t="shared" si="5"/>
        <v>13.315695385987583</v>
      </c>
      <c r="K28" s="10" t="str">
        <f t="shared" si="6"/>
        <v/>
      </c>
      <c r="L28" s="12" t="str">
        <f t="shared" si="7"/>
        <v/>
      </c>
      <c r="M28" s="6"/>
      <c r="N28" s="15" t="str">
        <f t="shared" si="8"/>
        <v/>
      </c>
      <c r="O28" s="13"/>
      <c r="P28" s="12"/>
      <c r="Q28" s="84"/>
      <c r="R28" s="128"/>
      <c r="S28" s="106"/>
      <c r="T28" s="106"/>
      <c r="U28" s="107"/>
      <c r="V28" s="85"/>
      <c r="W28" s="83"/>
      <c r="X28" s="83"/>
      <c r="Y28" s="83"/>
      <c r="Z28" s="83"/>
      <c r="AA28" s="78"/>
      <c r="AB28" s="78"/>
    </row>
    <row r="29" spans="1:28" x14ac:dyDescent="0.35">
      <c r="A29" s="10">
        <v>8</v>
      </c>
      <c r="B29" s="54">
        <v>0</v>
      </c>
      <c r="C29" s="12" t="str">
        <f t="shared" si="4"/>
        <v/>
      </c>
      <c r="D29" s="11" t="str">
        <f t="shared" si="0"/>
        <v/>
      </c>
      <c r="F29" s="10">
        <f t="shared" si="1"/>
        <v>8</v>
      </c>
      <c r="G29" s="12">
        <v>11.2</v>
      </c>
      <c r="H29" s="13">
        <f t="shared" si="3"/>
        <v>1.0614468478771317</v>
      </c>
      <c r="I29" s="14">
        <f t="shared" si="5"/>
        <v>9.4211029219218663</v>
      </c>
      <c r="K29" s="10" t="str">
        <f t="shared" si="6"/>
        <v/>
      </c>
      <c r="L29" s="12" t="str">
        <f t="shared" si="7"/>
        <v/>
      </c>
      <c r="M29" s="6"/>
      <c r="N29" s="15" t="str">
        <f t="shared" si="8"/>
        <v/>
      </c>
      <c r="O29" s="13"/>
      <c r="P29" s="12"/>
      <c r="Q29" s="84"/>
      <c r="R29" s="128"/>
      <c r="S29" s="106"/>
      <c r="T29" s="106"/>
      <c r="U29" s="107"/>
      <c r="V29" s="85"/>
      <c r="W29" s="86"/>
      <c r="X29" s="86"/>
      <c r="Y29" s="86"/>
      <c r="Z29" s="83"/>
      <c r="AA29" s="78"/>
      <c r="AB29" s="78"/>
    </row>
    <row r="30" spans="1:28" x14ac:dyDescent="0.35">
      <c r="A30" s="10">
        <v>5.6</v>
      </c>
      <c r="B30" s="54">
        <v>0</v>
      </c>
      <c r="C30" s="12" t="str">
        <f t="shared" si="4"/>
        <v/>
      </c>
      <c r="D30" s="11" t="str">
        <f t="shared" si="0"/>
        <v/>
      </c>
      <c r="F30" s="10">
        <f t="shared" si="1"/>
        <v>5.6</v>
      </c>
      <c r="G30" s="12">
        <v>8</v>
      </c>
      <c r="H30" s="13">
        <f t="shared" si="3"/>
        <v>1.5019868974358235</v>
      </c>
      <c r="I30" s="14">
        <f t="shared" si="5"/>
        <v>6.6578476929937915</v>
      </c>
      <c r="K30" s="10" t="str">
        <f t="shared" si="6"/>
        <v/>
      </c>
      <c r="L30" s="12" t="str">
        <f t="shared" si="7"/>
        <v/>
      </c>
      <c r="M30" s="6"/>
      <c r="N30" s="15" t="str">
        <f t="shared" si="8"/>
        <v/>
      </c>
      <c r="O30" s="13"/>
      <c r="P30" s="12"/>
      <c r="Q30" s="84"/>
      <c r="R30" s="128"/>
      <c r="S30" s="106"/>
      <c r="T30" s="106"/>
      <c r="U30" s="107"/>
      <c r="V30" s="91"/>
      <c r="W30" s="131" t="s">
        <v>82</v>
      </c>
      <c r="X30" s="131"/>
      <c r="Y30" s="131"/>
      <c r="Z30" s="85"/>
      <c r="AA30" s="78"/>
      <c r="AB30" s="78"/>
    </row>
    <row r="31" spans="1:28" x14ac:dyDescent="0.35">
      <c r="A31" s="40">
        <v>2</v>
      </c>
      <c r="B31" s="54">
        <v>0</v>
      </c>
      <c r="C31" s="12" t="str">
        <f t="shared" si="4"/>
        <v/>
      </c>
      <c r="D31" s="11" t="str">
        <f t="shared" si="0"/>
        <v/>
      </c>
      <c r="F31" s="10">
        <f t="shared" si="1"/>
        <v>2</v>
      </c>
      <c r="G31" s="12">
        <f t="shared" si="2"/>
        <v>5.6</v>
      </c>
      <c r="H31" s="13">
        <f t="shared" si="3"/>
        <v>3.1218589131096821</v>
      </c>
      <c r="I31" s="14">
        <f t="shared" si="5"/>
        <v>3.2032197092593799</v>
      </c>
      <c r="K31" s="10" t="str">
        <f t="shared" si="6"/>
        <v/>
      </c>
      <c r="L31" s="12" t="str">
        <f t="shared" si="7"/>
        <v/>
      </c>
      <c r="M31" s="6"/>
      <c r="N31" s="15" t="str">
        <f t="shared" si="8"/>
        <v/>
      </c>
      <c r="O31" s="13"/>
      <c r="P31" s="12"/>
      <c r="Q31" s="84"/>
      <c r="R31" s="129">
        <v>2</v>
      </c>
      <c r="S31" s="106"/>
      <c r="T31" s="106"/>
      <c r="U31" s="107"/>
      <c r="V31" s="91"/>
      <c r="W31" s="132" t="s">
        <v>154</v>
      </c>
      <c r="X31" s="131"/>
      <c r="Y31" s="131"/>
      <c r="Z31" s="85"/>
      <c r="AA31" s="78"/>
      <c r="AB31" s="78"/>
    </row>
    <row r="32" spans="1:28" x14ac:dyDescent="0.35">
      <c r="A32" s="9">
        <v>0.5</v>
      </c>
      <c r="B32" s="157">
        <v>0</v>
      </c>
      <c r="C32" s="6"/>
      <c r="D32" s="15"/>
      <c r="F32" s="10"/>
      <c r="G32" s="13"/>
      <c r="H32" s="6"/>
      <c r="I32" s="7"/>
      <c r="K32" s="10"/>
      <c r="L32" s="12"/>
      <c r="M32" s="6"/>
      <c r="N32" s="15"/>
      <c r="O32" s="13"/>
      <c r="P32" s="12"/>
      <c r="Q32" s="84"/>
      <c r="R32" s="128"/>
      <c r="S32" s="106"/>
      <c r="T32" s="106"/>
      <c r="U32" s="107"/>
      <c r="V32" s="85"/>
      <c r="W32" s="80"/>
      <c r="X32" s="80"/>
      <c r="Y32" s="80"/>
      <c r="Z32" s="83"/>
      <c r="AA32" s="78"/>
      <c r="AB32" s="78"/>
    </row>
    <row r="33" spans="1:28" x14ac:dyDescent="0.35">
      <c r="A33" s="9">
        <v>0.18</v>
      </c>
      <c r="B33" s="54">
        <v>0</v>
      </c>
      <c r="C33" s="6"/>
      <c r="D33" s="15"/>
      <c r="F33" s="10"/>
      <c r="G33" s="13"/>
      <c r="H33" s="6"/>
      <c r="I33" s="7"/>
      <c r="K33" s="10"/>
      <c r="L33" s="12"/>
      <c r="M33" s="6"/>
      <c r="N33" s="15"/>
      <c r="O33" s="12"/>
      <c r="P33" s="12"/>
      <c r="Q33" s="84"/>
      <c r="R33" s="128"/>
      <c r="S33" s="106"/>
      <c r="T33" s="106"/>
      <c r="U33" s="107"/>
      <c r="V33" s="85"/>
      <c r="W33" s="83"/>
      <c r="X33" s="83"/>
      <c r="Y33" s="83"/>
      <c r="Z33" s="83"/>
      <c r="AA33" s="78"/>
      <c r="AB33" s="78"/>
    </row>
    <row r="34" spans="1:28" x14ac:dyDescent="0.35">
      <c r="A34" s="9">
        <v>6.3E-2</v>
      </c>
      <c r="B34" s="54">
        <v>0</v>
      </c>
      <c r="C34" s="6"/>
      <c r="D34" s="15"/>
      <c r="F34" s="10"/>
      <c r="G34" s="13"/>
      <c r="H34" s="6"/>
      <c r="I34" s="7"/>
      <c r="K34" s="10"/>
      <c r="L34" s="12"/>
      <c r="M34" s="6"/>
      <c r="N34" s="15"/>
      <c r="O34" s="12"/>
      <c r="P34" s="12"/>
      <c r="Q34" s="84"/>
      <c r="R34" s="128"/>
      <c r="S34" s="106"/>
      <c r="T34" s="106"/>
      <c r="U34" s="107"/>
      <c r="V34" s="85"/>
      <c r="W34" s="83"/>
      <c r="X34" s="83"/>
      <c r="Y34" s="83"/>
      <c r="Z34" s="83"/>
      <c r="AA34" s="78"/>
      <c r="AB34" s="78"/>
    </row>
    <row r="35" spans="1:28" ht="15" thickBot="1" x14ac:dyDescent="0.4">
      <c r="A35" s="34" t="s">
        <v>16</v>
      </c>
      <c r="B35" s="158">
        <v>0</v>
      </c>
      <c r="C35" s="18"/>
      <c r="D35" s="19"/>
      <c r="F35" s="17"/>
      <c r="G35" s="18"/>
      <c r="H35" s="18"/>
      <c r="I35" s="19"/>
      <c r="K35" s="17" t="s">
        <v>75</v>
      </c>
      <c r="L35" s="18"/>
      <c r="M35" s="18"/>
      <c r="N35" s="20" t="str">
        <f>IF(D9&gt;0,(SUM(N25:N34)),"")</f>
        <v/>
      </c>
      <c r="O35" s="12"/>
      <c r="P35" s="12"/>
      <c r="Q35" s="84"/>
      <c r="R35" s="130"/>
      <c r="S35" s="110"/>
      <c r="T35" s="110"/>
      <c r="U35" s="111"/>
      <c r="V35" s="85"/>
      <c r="W35" s="83"/>
      <c r="X35" s="83"/>
      <c r="Y35" s="83"/>
      <c r="Z35" s="83"/>
      <c r="AA35" s="78"/>
      <c r="AB35" s="78"/>
    </row>
    <row r="36" spans="1:28" ht="15" thickBot="1" x14ac:dyDescent="0.4">
      <c r="B36" s="35"/>
      <c r="Q36" s="83"/>
      <c r="R36" s="79"/>
      <c r="S36" s="79"/>
      <c r="T36" s="79"/>
      <c r="U36" s="79"/>
      <c r="V36" s="83"/>
      <c r="W36" s="86"/>
      <c r="X36" s="86"/>
      <c r="Y36" s="86"/>
      <c r="Z36" s="86"/>
      <c r="AA36" s="78"/>
      <c r="AB36" s="78"/>
    </row>
    <row r="37" spans="1:28" ht="15" thickBot="1" x14ac:dyDescent="0.4">
      <c r="A37" s="176" t="s">
        <v>153</v>
      </c>
      <c r="B37" s="64"/>
      <c r="C37" s="64"/>
      <c r="D37" s="65"/>
      <c r="F37" s="174" t="s">
        <v>76</v>
      </c>
      <c r="G37" s="1"/>
      <c r="H37" s="1"/>
      <c r="I37" s="2"/>
      <c r="K37" s="174" t="s">
        <v>78</v>
      </c>
      <c r="L37" s="1"/>
      <c r="M37" s="1"/>
      <c r="N37" s="2"/>
      <c r="O37" s="6"/>
      <c r="P37" s="6"/>
      <c r="Q37" s="84"/>
      <c r="R37" s="114" t="s">
        <v>19</v>
      </c>
      <c r="S37" s="115"/>
      <c r="T37" s="115"/>
      <c r="U37" s="116"/>
      <c r="V37" s="91"/>
      <c r="W37" s="101" t="s">
        <v>55</v>
      </c>
      <c r="X37" s="102"/>
      <c r="Y37" s="102"/>
      <c r="Z37" s="103"/>
      <c r="AA37" s="78"/>
      <c r="AB37" s="78"/>
    </row>
    <row r="38" spans="1:28" x14ac:dyDescent="0.35">
      <c r="A38" s="8" t="s">
        <v>35</v>
      </c>
      <c r="B38" s="57">
        <v>0</v>
      </c>
      <c r="C38" s="154" t="s">
        <v>132</v>
      </c>
      <c r="D38" s="7"/>
      <c r="F38" s="8"/>
      <c r="G38" s="6"/>
      <c r="H38" s="6"/>
      <c r="I38" s="7"/>
      <c r="K38" s="8" t="s">
        <v>35</v>
      </c>
      <c r="L38" s="6"/>
      <c r="M38" s="49" t="str">
        <f>IF(D9&gt;0,(+H15),"")</f>
        <v/>
      </c>
      <c r="N38" s="28" t="s">
        <v>6</v>
      </c>
      <c r="O38" s="6"/>
      <c r="P38" s="6"/>
      <c r="Q38" s="84"/>
      <c r="R38" s="178" t="s">
        <v>153</v>
      </c>
      <c r="S38" s="117"/>
      <c r="T38" s="117"/>
      <c r="U38" s="118"/>
      <c r="V38" s="91"/>
      <c r="W38" s="104" t="s">
        <v>35</v>
      </c>
      <c r="X38" s="105"/>
      <c r="Y38" s="106"/>
      <c r="Z38" s="107"/>
      <c r="AA38" s="78"/>
      <c r="AB38" s="78"/>
    </row>
    <row r="39" spans="1:28" ht="15" thickBot="1" x14ac:dyDescent="0.4">
      <c r="A39" s="8" t="s">
        <v>29</v>
      </c>
      <c r="B39" s="57">
        <v>0</v>
      </c>
      <c r="C39" s="154" t="s">
        <v>132</v>
      </c>
      <c r="D39" s="7"/>
      <c r="F39" s="8" t="s">
        <v>29</v>
      </c>
      <c r="G39" s="6"/>
      <c r="H39" s="12" t="str">
        <f>IF(D9&gt;0,(D16/B39),"")</f>
        <v/>
      </c>
      <c r="I39" s="7"/>
      <c r="K39" s="17" t="s">
        <v>43</v>
      </c>
      <c r="L39" s="18"/>
      <c r="M39" s="50" t="str">
        <f>IF(D9&gt;0,(H16+H17+H18),"")</f>
        <v/>
      </c>
      <c r="N39" s="29" t="s">
        <v>6</v>
      </c>
      <c r="O39" s="6"/>
      <c r="P39" s="6"/>
      <c r="Q39" s="84"/>
      <c r="R39" s="119" t="s">
        <v>35</v>
      </c>
      <c r="S39" s="120"/>
      <c r="T39" s="121"/>
      <c r="U39" s="118"/>
      <c r="V39" s="91"/>
      <c r="W39" s="108" t="s">
        <v>43</v>
      </c>
      <c r="X39" s="109"/>
      <c r="Y39" s="110"/>
      <c r="Z39" s="111"/>
      <c r="AA39" s="78"/>
      <c r="AB39" s="78"/>
    </row>
    <row r="40" spans="1:28" ht="15" thickBot="1" x14ac:dyDescent="0.4">
      <c r="A40" s="8" t="s">
        <v>30</v>
      </c>
      <c r="B40" s="57">
        <v>0</v>
      </c>
      <c r="C40" s="154" t="s">
        <v>132</v>
      </c>
      <c r="D40" s="7"/>
      <c r="F40" s="8" t="s">
        <v>30</v>
      </c>
      <c r="G40" s="6"/>
      <c r="H40" s="12" t="str">
        <f>IF(D9&gt;0,(D17/B40),"")</f>
        <v/>
      </c>
      <c r="I40" s="7"/>
      <c r="Q40" s="84"/>
      <c r="R40" s="119" t="s">
        <v>29</v>
      </c>
      <c r="S40" s="120"/>
      <c r="T40" s="121"/>
      <c r="U40" s="118"/>
      <c r="V40" s="85"/>
      <c r="W40" s="79"/>
      <c r="X40" s="79"/>
      <c r="Y40" s="79"/>
      <c r="Z40" s="79"/>
      <c r="AA40" s="78"/>
      <c r="AB40" s="78"/>
    </row>
    <row r="41" spans="1:28" x14ac:dyDescent="0.35">
      <c r="A41" s="8" t="s">
        <v>7</v>
      </c>
      <c r="B41" s="57">
        <v>0</v>
      </c>
      <c r="C41" s="154" t="s">
        <v>132</v>
      </c>
      <c r="D41" s="7"/>
      <c r="F41" s="8" t="s">
        <v>7</v>
      </c>
      <c r="G41" s="6"/>
      <c r="H41" s="12" t="str">
        <f>IF(D9&gt;0,(D18/B41),"")</f>
        <v/>
      </c>
      <c r="I41" s="7"/>
      <c r="K41" s="174" t="s">
        <v>79</v>
      </c>
      <c r="L41" s="1"/>
      <c r="M41" s="1"/>
      <c r="N41" s="2"/>
      <c r="O41" s="6"/>
      <c r="P41" s="6"/>
      <c r="Q41" s="84"/>
      <c r="R41" s="119" t="s">
        <v>30</v>
      </c>
      <c r="S41" s="120"/>
      <c r="T41" s="121"/>
      <c r="U41" s="118"/>
      <c r="V41" s="91"/>
      <c r="W41" s="101" t="s">
        <v>83</v>
      </c>
      <c r="X41" s="102"/>
      <c r="Y41" s="102"/>
      <c r="Z41" s="103"/>
      <c r="AA41" s="78"/>
      <c r="AB41" s="78"/>
    </row>
    <row r="42" spans="1:28" ht="15" thickBot="1" x14ac:dyDescent="0.4">
      <c r="A42" s="8"/>
      <c r="B42" s="6"/>
      <c r="C42" s="6"/>
      <c r="D42" s="7"/>
      <c r="F42" s="8"/>
      <c r="G42" s="6"/>
      <c r="H42" s="12"/>
      <c r="I42" s="7"/>
      <c r="K42" s="8"/>
      <c r="L42" s="6"/>
      <c r="M42" s="6"/>
      <c r="N42" s="7"/>
      <c r="O42" s="6"/>
      <c r="P42" s="6"/>
      <c r="Q42" s="84"/>
      <c r="R42" s="122" t="s">
        <v>7</v>
      </c>
      <c r="S42" s="123"/>
      <c r="T42" s="124"/>
      <c r="U42" s="125"/>
      <c r="V42" s="91"/>
      <c r="W42" s="104" t="s">
        <v>84</v>
      </c>
      <c r="X42" s="105"/>
      <c r="Y42" s="105"/>
      <c r="Z42" s="112"/>
      <c r="AA42" s="78"/>
      <c r="AB42" s="78"/>
    </row>
    <row r="43" spans="1:28" ht="15" thickBot="1" x14ac:dyDescent="0.4">
      <c r="A43" s="17"/>
      <c r="B43" s="18"/>
      <c r="C43" s="18"/>
      <c r="D43" s="19"/>
      <c r="F43" s="17" t="s">
        <v>77</v>
      </c>
      <c r="G43" s="18"/>
      <c r="H43" s="23" t="str">
        <f>IF(D9&gt;0,(SUM(H39:H42)),"")</f>
        <v/>
      </c>
      <c r="I43" s="19"/>
      <c r="K43" s="17" t="s">
        <v>43</v>
      </c>
      <c r="L43" s="18"/>
      <c r="M43" s="150" t="str">
        <f>IF(D9&gt;0,((H43/N35)*10),"")</f>
        <v/>
      </c>
      <c r="N43" s="39" t="s">
        <v>2</v>
      </c>
      <c r="O43" s="6"/>
      <c r="P43" s="6"/>
      <c r="Q43" s="83"/>
      <c r="R43" s="80"/>
      <c r="S43" s="80"/>
      <c r="T43" s="80"/>
      <c r="U43" s="80"/>
      <c r="V43" s="84"/>
      <c r="W43" s="108"/>
      <c r="X43" s="109"/>
      <c r="Y43" s="109"/>
      <c r="Z43" s="113" t="s">
        <v>2</v>
      </c>
      <c r="AA43" s="78"/>
      <c r="AB43" s="78"/>
    </row>
    <row r="44" spans="1:28" ht="15" thickBot="1" x14ac:dyDescent="0.4">
      <c r="Q44" s="83"/>
      <c r="R44" s="83"/>
      <c r="S44" s="83"/>
      <c r="T44" s="83"/>
      <c r="U44" s="83"/>
      <c r="V44" s="83"/>
      <c r="W44" s="79"/>
      <c r="X44" s="79"/>
      <c r="Y44" s="79"/>
      <c r="Z44" s="79"/>
      <c r="AA44" s="78"/>
      <c r="AB44" s="78"/>
    </row>
    <row r="45" spans="1:28" x14ac:dyDescent="0.35">
      <c r="K45" s="27" t="s">
        <v>104</v>
      </c>
      <c r="L45" s="59"/>
      <c r="M45" s="59"/>
      <c r="N45" s="2"/>
      <c r="Q45" s="83"/>
      <c r="R45" s="83"/>
      <c r="S45" s="83"/>
      <c r="T45" s="83"/>
      <c r="U45" s="83"/>
      <c r="V45" s="84"/>
      <c r="W45" s="92" t="s">
        <v>109</v>
      </c>
      <c r="X45" s="93"/>
      <c r="Y45" s="93"/>
      <c r="Z45" s="94"/>
      <c r="AA45" s="78"/>
      <c r="AB45" s="78"/>
    </row>
    <row r="46" spans="1:28" x14ac:dyDescent="0.35">
      <c r="K46" s="8" t="s">
        <v>29</v>
      </c>
      <c r="L46" s="6"/>
      <c r="M46" s="60" t="str">
        <f>IF(D9&gt;0,(H16/M39),"")</f>
        <v/>
      </c>
      <c r="N46" s="7" t="s">
        <v>6</v>
      </c>
      <c r="Q46" s="83"/>
      <c r="R46" s="83"/>
      <c r="S46" s="83"/>
      <c r="T46" s="83"/>
      <c r="U46" s="83"/>
      <c r="V46" s="84"/>
      <c r="W46" s="95" t="s">
        <v>29</v>
      </c>
      <c r="X46" s="90"/>
      <c r="Y46" s="89"/>
      <c r="Z46" s="96" t="s">
        <v>6</v>
      </c>
      <c r="AA46" s="78"/>
      <c r="AB46" s="78"/>
    </row>
    <row r="47" spans="1:28" x14ac:dyDescent="0.35">
      <c r="K47" s="8" t="s">
        <v>30</v>
      </c>
      <c r="L47" s="6"/>
      <c r="M47" s="60" t="str">
        <f>IF(D9&gt;0,(H17/M39),"")</f>
        <v/>
      </c>
      <c r="N47" s="7" t="s">
        <v>6</v>
      </c>
      <c r="Q47" s="83"/>
      <c r="R47" s="83"/>
      <c r="S47" s="83"/>
      <c r="T47" s="83"/>
      <c r="U47" s="83"/>
      <c r="V47" s="84"/>
      <c r="W47" s="95" t="s">
        <v>30</v>
      </c>
      <c r="X47" s="90"/>
      <c r="Y47" s="89"/>
      <c r="Z47" s="96" t="s">
        <v>6</v>
      </c>
      <c r="AA47" s="78"/>
      <c r="AB47" s="78"/>
    </row>
    <row r="48" spans="1:28" ht="15" thickBot="1" x14ac:dyDescent="0.4">
      <c r="K48" s="17" t="s">
        <v>7</v>
      </c>
      <c r="L48" s="18"/>
      <c r="M48" s="61" t="str">
        <f>IF(D9&gt;0,(H18/M39),"")</f>
        <v/>
      </c>
      <c r="N48" s="19" t="s">
        <v>6</v>
      </c>
      <c r="Q48" s="83"/>
      <c r="R48" s="83"/>
      <c r="S48" s="83"/>
      <c r="T48" s="83"/>
      <c r="U48" s="83"/>
      <c r="V48" s="84"/>
      <c r="W48" s="97" t="s">
        <v>7</v>
      </c>
      <c r="X48" s="98"/>
      <c r="Y48" s="99"/>
      <c r="Z48" s="100" t="s">
        <v>6</v>
      </c>
      <c r="AA48" s="78"/>
      <c r="AB48" s="78"/>
    </row>
    <row r="49" spans="17:28" x14ac:dyDescent="0.35">
      <c r="Q49" s="78"/>
      <c r="R49" s="78"/>
      <c r="S49" s="78"/>
      <c r="T49" s="78"/>
      <c r="U49" s="78"/>
      <c r="V49" s="78"/>
      <c r="W49" s="78"/>
      <c r="X49" s="78"/>
      <c r="Y49" s="78"/>
      <c r="Z49" s="78"/>
      <c r="AA49" s="78"/>
      <c r="AB49" s="78"/>
    </row>
  </sheetData>
  <mergeCells count="1">
    <mergeCell ref="V2:Y2"/>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6C4C-B613-46C5-A3B2-130E3F5C9020}">
  <dimension ref="A1:A35"/>
  <sheetViews>
    <sheetView workbookViewId="0">
      <selection activeCell="A43" sqref="A43:A45"/>
    </sheetView>
  </sheetViews>
  <sheetFormatPr defaultRowHeight="14.5" x14ac:dyDescent="0.35"/>
  <cols>
    <col min="1" max="1" width="90.453125" style="166" customWidth="1"/>
    <col min="2" max="16384" width="8.7265625" style="165"/>
  </cols>
  <sheetData>
    <row r="1" spans="1:1" ht="18.5" x14ac:dyDescent="0.35">
      <c r="A1" s="185" t="s">
        <v>191</v>
      </c>
    </row>
    <row r="2" spans="1:1" ht="12" customHeight="1" x14ac:dyDescent="0.3">
      <c r="A2" s="172" t="str">
        <f>VERSIEbeheer!B1</f>
        <v>actuele versie 18-10-2021</v>
      </c>
    </row>
    <row r="3" spans="1:1" ht="12" customHeight="1" x14ac:dyDescent="0.35"/>
    <row r="4" spans="1:1" ht="15" customHeight="1" x14ac:dyDescent="0.35">
      <c r="A4" s="164" t="s">
        <v>170</v>
      </c>
    </row>
    <row r="5" spans="1:1" ht="59.5" customHeight="1" x14ac:dyDescent="0.35">
      <c r="A5" s="166" t="s">
        <v>181</v>
      </c>
    </row>
    <row r="6" spans="1:1" ht="29" x14ac:dyDescent="0.35">
      <c r="A6" s="166" t="s">
        <v>182</v>
      </c>
    </row>
    <row r="8" spans="1:1" x14ac:dyDescent="0.35">
      <c r="A8" s="164" t="s">
        <v>171</v>
      </c>
    </row>
    <row r="9" spans="1:1" ht="58" x14ac:dyDescent="0.35">
      <c r="A9" s="166" t="s">
        <v>172</v>
      </c>
    </row>
    <row r="10" spans="1:1" ht="130.5" x14ac:dyDescent="0.35">
      <c r="A10" s="166" t="s">
        <v>192</v>
      </c>
    </row>
    <row r="11" spans="1:1" ht="43.5" x14ac:dyDescent="0.35">
      <c r="A11" s="166" t="s">
        <v>183</v>
      </c>
    </row>
    <row r="13" spans="1:1" x14ac:dyDescent="0.35">
      <c r="A13" s="164" t="s">
        <v>173</v>
      </c>
    </row>
    <row r="14" spans="1:1" ht="101.5" x14ac:dyDescent="0.35">
      <c r="A14" s="166" t="s">
        <v>184</v>
      </c>
    </row>
    <row r="15" spans="1:1" ht="29" x14ac:dyDescent="0.35">
      <c r="A15" s="166" t="s">
        <v>174</v>
      </c>
    </row>
    <row r="17" spans="1:1" x14ac:dyDescent="0.35">
      <c r="A17" s="164" t="s">
        <v>175</v>
      </c>
    </row>
    <row r="18" spans="1:1" ht="29" x14ac:dyDescent="0.35">
      <c r="A18" s="166" t="s">
        <v>185</v>
      </c>
    </row>
    <row r="20" spans="1:1" ht="72.5" x14ac:dyDescent="0.35">
      <c r="A20" s="166" t="s">
        <v>176</v>
      </c>
    </row>
    <row r="21" spans="1:1" ht="58" x14ac:dyDescent="0.35">
      <c r="A21" s="166" t="s">
        <v>186</v>
      </c>
    </row>
    <row r="22" spans="1:1" ht="43.5" x14ac:dyDescent="0.35">
      <c r="A22" s="166" t="s">
        <v>187</v>
      </c>
    </row>
    <row r="23" spans="1:1" ht="46.5" customHeight="1" x14ac:dyDescent="0.35">
      <c r="A23" s="166" t="s">
        <v>188</v>
      </c>
    </row>
    <row r="25" spans="1:1" x14ac:dyDescent="0.35">
      <c r="A25" s="164" t="s">
        <v>177</v>
      </c>
    </row>
    <row r="26" spans="1:1" ht="29" x14ac:dyDescent="0.35">
      <c r="A26" s="166" t="s">
        <v>178</v>
      </c>
    </row>
    <row r="28" spans="1:1" x14ac:dyDescent="0.35">
      <c r="A28" s="164" t="s">
        <v>179</v>
      </c>
    </row>
    <row r="29" spans="1:1" x14ac:dyDescent="0.35">
      <c r="A29" s="166" t="s">
        <v>180</v>
      </c>
    </row>
    <row r="31" spans="1:1" x14ac:dyDescent="0.35">
      <c r="A31" s="164" t="s">
        <v>189</v>
      </c>
    </row>
    <row r="32" spans="1:1" ht="60" customHeight="1" x14ac:dyDescent="0.35">
      <c r="A32" s="166" t="s">
        <v>140</v>
      </c>
    </row>
    <row r="33" spans="1:1" ht="29" x14ac:dyDescent="0.35">
      <c r="A33" s="166" t="s">
        <v>141</v>
      </c>
    </row>
    <row r="34" spans="1:1" ht="29" x14ac:dyDescent="0.35">
      <c r="A34" s="166" t="s">
        <v>190</v>
      </c>
    </row>
    <row r="35" spans="1:1" x14ac:dyDescent="0.35">
      <c r="A35" s="186" t="s">
        <v>193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VERSIEbeheer</vt:lpstr>
      <vt:lpstr>Disclaimer</vt:lpstr>
      <vt:lpstr>Ontwerp (proef 104)</vt:lpstr>
      <vt:lpstr>Analyse (proef 105)</vt:lpstr>
      <vt:lpstr>Toelichting</vt:lpstr>
      <vt:lpstr>Toelichting!OLE_LINK1</vt:lpstr>
    </vt:vector>
  </TitlesOfParts>
  <Company>Strukton Civiel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Niek Leguit2</dc:creator>
  <cp:lastModifiedBy>Jansen, Paul</cp:lastModifiedBy>
  <cp:lastPrinted>2021-03-26T11:56:48Z</cp:lastPrinted>
  <dcterms:created xsi:type="dcterms:W3CDTF">2021-03-25T10:28:20Z</dcterms:created>
  <dcterms:modified xsi:type="dcterms:W3CDTF">2021-10-18T07:46:10Z</dcterms:modified>
</cp:coreProperties>
</file>